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en4p\Downloads\"/>
    </mc:Choice>
  </mc:AlternateContent>
  <xr:revisionPtr revIDLastSave="0" documentId="13_ncr:1_{3FE8DDD4-6503-4076-9EDC-108836149E37}" xr6:coauthVersionLast="47" xr6:coauthVersionMax="47" xr10:uidLastSave="{00000000-0000-0000-0000-000000000000}"/>
  <bookViews>
    <workbookView xWindow="-108" yWindow="-108" windowWidth="23256" windowHeight="12576" tabRatio="1000" xr2:uid="{00000000-000D-0000-FFFF-FFFF00000000}"/>
  </bookViews>
  <sheets>
    <sheet name="FŐÖSSSZ" sheetId="1" r:id="rId1"/>
    <sheet name="01_Almassy_Kornyezetrend" sheetId="2" r:id="rId2"/>
    <sheet name="01_Almassy_Utas" sheetId="8" r:id="rId3"/>
    <sheet name="01_Almassy_Favedelem" sheetId="10" r:id="rId4"/>
  </sheets>
  <definedNames>
    <definedName name="__xlnm._FilterDatabase_1">#REF!</definedName>
    <definedName name="Excel_BuiltIn_Print_Area_1">NA()</definedName>
    <definedName name="Excel_BuiltIn_Print_Area_2">"#REF!"</definedName>
    <definedName name="Print_Titles" localSheetId="3">'01_Almassy_Favedelem'!$33:$33</definedName>
    <definedName name="Print_Titles" localSheetId="1">'01_Almassy_Kornyezetrend'!$33:$33</definedName>
    <definedName name="Print_Titles" localSheetId="2">'01_Almassy_Utas'!$33:$33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9" i="2" l="1"/>
  <c r="G38" i="10" l="1"/>
  <c r="H38" i="10"/>
  <c r="H99" i="2"/>
  <c r="H46" i="2"/>
  <c r="G46" i="2"/>
  <c r="H163" i="2"/>
  <c r="H162" i="2"/>
  <c r="H36" i="8"/>
  <c r="G36" i="8"/>
  <c r="H161" i="2"/>
  <c r="H160" i="2"/>
  <c r="G160" i="2"/>
  <c r="G98" i="2"/>
  <c r="H98" i="2"/>
  <c r="H159" i="2" l="1"/>
  <c r="G112" i="2" l="1"/>
  <c r="G111" i="2"/>
  <c r="G110" i="2"/>
  <c r="G109" i="2"/>
  <c r="G100" i="2"/>
  <c r="G97" i="2"/>
  <c r="G96" i="2"/>
  <c r="G94" i="2"/>
  <c r="G93" i="2"/>
  <c r="G92" i="2"/>
  <c r="G91" i="2"/>
  <c r="G90" i="2"/>
  <c r="G89" i="2"/>
  <c r="G87" i="2"/>
  <c r="G86" i="2"/>
  <c r="G85" i="2"/>
  <c r="G83" i="2"/>
  <c r="G82" i="2"/>
  <c r="G78" i="2"/>
  <c r="G77" i="2"/>
  <c r="G76" i="2"/>
  <c r="G73" i="2"/>
  <c r="G64" i="2"/>
  <c r="C106" i="2"/>
  <c r="H94" i="2"/>
  <c r="G58" i="2"/>
  <c r="G67" i="8"/>
  <c r="H67" i="8"/>
  <c r="H89" i="2"/>
  <c r="G70" i="2"/>
  <c r="G72" i="2"/>
  <c r="H70" i="2"/>
  <c r="A4" i="10"/>
  <c r="C150" i="2"/>
  <c r="C157" i="2"/>
  <c r="C113" i="2"/>
  <c r="G106" i="2" l="1"/>
  <c r="C45" i="2"/>
  <c r="C44" i="2"/>
  <c r="C40" i="2" l="1"/>
  <c r="C38" i="2"/>
  <c r="C37" i="2"/>
  <c r="G37" i="2" s="1"/>
  <c r="H35" i="8"/>
  <c r="G35" i="8"/>
  <c r="G38" i="2" l="1"/>
  <c r="H38" i="2"/>
  <c r="G40" i="2"/>
  <c r="H78" i="2"/>
  <c r="C43" i="2"/>
  <c r="H59" i="2"/>
  <c r="G59" i="2"/>
  <c r="H53" i="2"/>
  <c r="G53" i="2"/>
  <c r="H119" i="2"/>
  <c r="H64" i="2"/>
  <c r="H92" i="2"/>
  <c r="H96" i="2"/>
  <c r="H158" i="2"/>
  <c r="H156" i="2"/>
  <c r="H43" i="2" l="1"/>
  <c r="G43" i="2"/>
  <c r="G119" i="2"/>
  <c r="H90" i="2"/>
  <c r="H100" i="2"/>
  <c r="H75" i="2"/>
  <c r="G75" i="2"/>
  <c r="H68" i="10" l="1"/>
  <c r="G68" i="10"/>
  <c r="H67" i="10"/>
  <c r="G67" i="10"/>
  <c r="H66" i="10"/>
  <c r="G66" i="10"/>
  <c r="H65" i="10"/>
  <c r="G65" i="10"/>
  <c r="H60" i="10"/>
  <c r="G60" i="10"/>
  <c r="H59" i="10"/>
  <c r="G59" i="10"/>
  <c r="H58" i="10"/>
  <c r="G58" i="10"/>
  <c r="H57" i="10"/>
  <c r="G57" i="10"/>
  <c r="H56" i="10"/>
  <c r="G56" i="10"/>
  <c r="H55" i="10"/>
  <c r="G55" i="10"/>
  <c r="H50" i="10"/>
  <c r="G50" i="10"/>
  <c r="H49" i="10"/>
  <c r="G49" i="10"/>
  <c r="H48" i="10"/>
  <c r="G48" i="10"/>
  <c r="H47" i="10"/>
  <c r="G47" i="10"/>
  <c r="H46" i="10"/>
  <c r="G46" i="10"/>
  <c r="H45" i="10"/>
  <c r="G45" i="10"/>
  <c r="H40" i="10"/>
  <c r="G40" i="10"/>
  <c r="H39" i="10"/>
  <c r="G39" i="10"/>
  <c r="H37" i="10"/>
  <c r="G37" i="10"/>
  <c r="H36" i="10"/>
  <c r="G36" i="10"/>
  <c r="H35" i="10"/>
  <c r="G35" i="10"/>
  <c r="H52" i="10" l="1"/>
  <c r="H70" i="10"/>
  <c r="G70" i="10"/>
  <c r="G52" i="10"/>
  <c r="G62" i="10"/>
  <c r="H62" i="10"/>
  <c r="G42" i="10"/>
  <c r="H42" i="10"/>
  <c r="A3" i="10"/>
  <c r="H155" i="2"/>
  <c r="G155" i="2"/>
  <c r="G71" i="10" l="1"/>
  <c r="H71" i="10"/>
  <c r="C120" i="2"/>
  <c r="G120" i="2" s="1"/>
  <c r="C118" i="2"/>
  <c r="H118" i="2" s="1"/>
  <c r="C117" i="2"/>
  <c r="G117" i="2" s="1"/>
  <c r="C116" i="2"/>
  <c r="C115" i="2"/>
  <c r="H149" i="2"/>
  <c r="G149" i="2"/>
  <c r="H148" i="2"/>
  <c r="G148" i="2"/>
  <c r="H147" i="2"/>
  <c r="G147" i="2"/>
  <c r="H146" i="2"/>
  <c r="G146" i="2"/>
  <c r="H145" i="2"/>
  <c r="G145" i="2"/>
  <c r="H144" i="2"/>
  <c r="G144" i="2"/>
  <c r="H143" i="2"/>
  <c r="G143" i="2"/>
  <c r="H142" i="2"/>
  <c r="G142" i="2"/>
  <c r="H141" i="2"/>
  <c r="G141" i="2"/>
  <c r="H140" i="2"/>
  <c r="G140" i="2"/>
  <c r="H139" i="2"/>
  <c r="G139" i="2"/>
  <c r="H138" i="2"/>
  <c r="G138" i="2"/>
  <c r="H137" i="2"/>
  <c r="G137" i="2"/>
  <c r="H136" i="2"/>
  <c r="G136" i="2"/>
  <c r="H135" i="2"/>
  <c r="G135" i="2"/>
  <c r="H134" i="2"/>
  <c r="G134" i="2"/>
  <c r="H133" i="2"/>
  <c r="G133" i="2"/>
  <c r="H132" i="2"/>
  <c r="G132" i="2"/>
  <c r="H131" i="2"/>
  <c r="G131" i="2"/>
  <c r="H130" i="2"/>
  <c r="G130" i="2"/>
  <c r="H129" i="2"/>
  <c r="G129" i="2"/>
  <c r="H128" i="2"/>
  <c r="G128" i="2"/>
  <c r="H127" i="2"/>
  <c r="G127" i="2"/>
  <c r="H126" i="2"/>
  <c r="G126" i="2"/>
  <c r="H125" i="2"/>
  <c r="G125" i="2"/>
  <c r="H124" i="2"/>
  <c r="G124" i="2"/>
  <c r="H123" i="2"/>
  <c r="G123" i="2"/>
  <c r="H122" i="2"/>
  <c r="G122" i="2"/>
  <c r="H110" i="2"/>
  <c r="H111" i="2"/>
  <c r="H85" i="2"/>
  <c r="H86" i="2"/>
  <c r="H72" i="10" l="1"/>
  <c r="H73" i="10" s="1"/>
  <c r="H116" i="2"/>
  <c r="G116" i="2"/>
  <c r="H115" i="2"/>
  <c r="G115" i="2"/>
  <c r="H117" i="2"/>
  <c r="H120" i="2"/>
  <c r="G118" i="2"/>
  <c r="H109" i="2"/>
  <c r="A28" i="10" l="1"/>
  <c r="A27" i="10"/>
  <c r="A30" i="10"/>
  <c r="A29" i="10"/>
  <c r="H15" i="10" l="1"/>
  <c r="H16" i="10" s="1"/>
  <c r="H11" i="10"/>
  <c r="H12" i="10" s="1"/>
  <c r="H13" i="10"/>
  <c r="H14" i="10" s="1"/>
  <c r="H9" i="10" l="1"/>
  <c r="H10" i="10" s="1"/>
  <c r="H18" i="10" s="1"/>
  <c r="H17" i="10" l="1"/>
  <c r="H14" i="1" s="1"/>
  <c r="H15" i="1" s="1"/>
  <c r="H19" i="10" l="1"/>
  <c r="C107" i="2" l="1"/>
  <c r="G107" i="2" s="1"/>
  <c r="H112" i="2"/>
  <c r="C41" i="2"/>
  <c r="B15" i="8"/>
  <c r="B13" i="8"/>
  <c r="B11" i="8"/>
  <c r="B9" i="8"/>
  <c r="H66" i="8"/>
  <c r="G66" i="8"/>
  <c r="H65" i="8"/>
  <c r="G65" i="8"/>
  <c r="H42" i="8"/>
  <c r="H39" i="8"/>
  <c r="G39" i="8"/>
  <c r="H54" i="8"/>
  <c r="G54" i="8"/>
  <c r="H53" i="8"/>
  <c r="G53" i="8"/>
  <c r="H52" i="8"/>
  <c r="G52" i="8"/>
  <c r="H50" i="8"/>
  <c r="G50" i="8"/>
  <c r="H49" i="8"/>
  <c r="G49" i="8"/>
  <c r="G48" i="8"/>
  <c r="H47" i="8"/>
  <c r="G47" i="8"/>
  <c r="H41" i="8"/>
  <c r="G41" i="8"/>
  <c r="G40" i="8"/>
  <c r="H40" i="8"/>
  <c r="H38" i="8"/>
  <c r="H37" i="8"/>
  <c r="A28" i="8"/>
  <c r="A27" i="8"/>
  <c r="A4" i="8"/>
  <c r="A30" i="8" s="1"/>
  <c r="A3" i="8"/>
  <c r="A29" i="8" s="1"/>
  <c r="H44" i="8" l="1"/>
  <c r="G69" i="8"/>
  <c r="H69" i="8"/>
  <c r="H51" i="8"/>
  <c r="G42" i="8"/>
  <c r="G37" i="8"/>
  <c r="H48" i="8"/>
  <c r="G38" i="8"/>
  <c r="G51" i="8"/>
  <c r="G56" i="8" s="1"/>
  <c r="H82" i="2"/>
  <c r="H15" i="8" l="1"/>
  <c r="G44" i="8"/>
  <c r="H9" i="8" s="1"/>
  <c r="H56" i="8"/>
  <c r="H11" i="8" s="1"/>
  <c r="H12" i="8" s="1"/>
  <c r="G59" i="8"/>
  <c r="H59" i="8"/>
  <c r="H60" i="8"/>
  <c r="G60" i="8"/>
  <c r="H83" i="2"/>
  <c r="G71" i="2"/>
  <c r="A27" i="2"/>
  <c r="G62" i="8" l="1"/>
  <c r="H62" i="8"/>
  <c r="H70" i="8" s="1"/>
  <c r="G70" i="8"/>
  <c r="H10" i="8"/>
  <c r="H73" i="2"/>
  <c r="H97" i="2"/>
  <c r="H13" i="8" l="1"/>
  <c r="H14" i="8" s="1"/>
  <c r="H71" i="8"/>
  <c r="H72" i="8" s="1"/>
  <c r="H17" i="8"/>
  <c r="H12" i="1" s="1"/>
  <c r="G88" i="2"/>
  <c r="H88" i="2"/>
  <c r="H87" i="2"/>
  <c r="H84" i="2"/>
  <c r="G84" i="2"/>
  <c r="H62" i="2"/>
  <c r="G62" i="2"/>
  <c r="H58" i="2"/>
  <c r="H57" i="2"/>
  <c r="G57" i="2"/>
  <c r="H56" i="2"/>
  <c r="G56" i="2"/>
  <c r="H51" i="2"/>
  <c r="G51" i="2"/>
  <c r="H50" i="2"/>
  <c r="G50" i="2"/>
  <c r="H49" i="2"/>
  <c r="G49" i="2"/>
  <c r="G45" i="2"/>
  <c r="G41" i="2"/>
  <c r="H54" i="2"/>
  <c r="G54" i="2"/>
  <c r="H55" i="2"/>
  <c r="G55" i="2"/>
  <c r="H13" i="1" l="1"/>
  <c r="H16" i="1"/>
  <c r="H16" i="8"/>
  <c r="H18" i="8" s="1"/>
  <c r="H45" i="2"/>
  <c r="H44" i="2"/>
  <c r="G44" i="2"/>
  <c r="H40" i="2"/>
  <c r="H41" i="2"/>
  <c r="G95" i="2"/>
  <c r="H91" i="2"/>
  <c r="H93" i="2"/>
  <c r="H95" i="2"/>
  <c r="H71" i="2"/>
  <c r="C74" i="2"/>
  <c r="H61" i="2"/>
  <c r="H77" i="2"/>
  <c r="H76" i="2"/>
  <c r="B9" i="1"/>
  <c r="H113" i="2" l="1"/>
  <c r="G113" i="2"/>
  <c r="G74" i="2"/>
  <c r="H157" i="2"/>
  <c r="H165" i="2" s="1"/>
  <c r="G157" i="2"/>
  <c r="G165" i="2" s="1"/>
  <c r="H19" i="8"/>
  <c r="G150" i="2"/>
  <c r="H107" i="2"/>
  <c r="H106" i="2"/>
  <c r="G152" i="2" l="1"/>
  <c r="H15" i="2"/>
  <c r="H16" i="2" s="1"/>
  <c r="H150" i="2"/>
  <c r="H152" i="2" s="1"/>
  <c r="H72" i="2" l="1"/>
  <c r="G61" i="2"/>
  <c r="G66" i="2" s="1"/>
  <c r="H13" i="2" l="1"/>
  <c r="H74" i="2"/>
  <c r="H80" i="2"/>
  <c r="G80" i="2"/>
  <c r="G103" i="2" s="1"/>
  <c r="G166" i="2" s="1"/>
  <c r="H103" i="2" l="1"/>
  <c r="H14" i="2"/>
  <c r="H11" i="2" l="1"/>
  <c r="H37" i="2"/>
  <c r="H66" i="2" s="1"/>
  <c r="H166" i="2" s="1"/>
  <c r="H167" i="2" l="1"/>
  <c r="H168" i="2" s="1"/>
  <c r="A3" i="2"/>
  <c r="A28" i="2"/>
  <c r="A4" i="2"/>
  <c r="A30" i="2" s="1"/>
  <c r="A29" i="2" l="1"/>
  <c r="H9" i="2" l="1"/>
  <c r="H17" i="2" s="1"/>
  <c r="H12" i="2"/>
  <c r="H10" i="1" l="1"/>
  <c r="H11" i="1" s="1"/>
  <c r="H17" i="1" l="1"/>
  <c r="H10" i="2"/>
  <c r="H18" i="2" s="1"/>
  <c r="H18" i="1" l="1"/>
  <c r="H19" i="2"/>
</calcChain>
</file>

<file path=xl/sharedStrings.xml><?xml version="1.0" encoding="utf-8"?>
<sst xmlns="http://schemas.openxmlformats.org/spreadsheetml/2006/main" count="574" uniqueCount="328">
  <si>
    <t>MINDÖSSZESEN BRUTTÓ:</t>
  </si>
  <si>
    <t>Áfa (27%):</t>
  </si>
  <si>
    <t>ÖSSZESEN NETTÓ:</t>
  </si>
  <si>
    <t>Áfa (27%)</t>
  </si>
  <si>
    <t>KÖLTSÉGKIÍRÁS FŐÖSSZESÍTŐ</t>
  </si>
  <si>
    <t>MINDÖSSZESEN BRUTTÓ</t>
  </si>
  <si>
    <t>ÁFA (27%)</t>
  </si>
  <si>
    <t>ÖSSZESEN NETTÓ</t>
  </si>
  <si>
    <t>m2</t>
  </si>
  <si>
    <t>db</t>
  </si>
  <si>
    <t>fm</t>
  </si>
  <si>
    <t>m3</t>
  </si>
  <si>
    <t>Kültéri berendezések kihelyezése</t>
  </si>
  <si>
    <t>Szegélyépítés</t>
  </si>
  <si>
    <t>Gyalogos forgalom, járda építése</t>
  </si>
  <si>
    <t>Berendezések bontása</t>
  </si>
  <si>
    <t>Egységár munkadíj
(nettó)</t>
  </si>
  <si>
    <t>Egységár anyag
(nettó)</t>
  </si>
  <si>
    <t>Egység</t>
  </si>
  <si>
    <t>Menny.</t>
  </si>
  <si>
    <t>Megnevezés</t>
  </si>
  <si>
    <t>Mosott folyami kavics terítése 10 cm-es vastagságban, növények tervezett ültetőgödrök aljára, talajba történő szikkasztás javítása érdekében (+25% lazulással számolva)</t>
  </si>
  <si>
    <t>Meglévő aknák szintbe helyezése, fogadószerkezet, keret és aknafedlap szintbe helyezése</t>
  </si>
  <si>
    <t>Vízszigetelés elhelyezése meglévő épület lábazata és tervezett térkő járdaburkolat közé, geotextíliával kasírozott felületszivárgó lemez elhelyezése burkolat síkjától 1 méter mélységig (ld: részletrajz)</t>
  </si>
  <si>
    <t>I. BONTÁSI MUNKÁK összesen:</t>
  </si>
  <si>
    <t>II. ÉPÍTÉSI MUNKÁK összesen:</t>
  </si>
  <si>
    <t>III. NÖVÉNYKIÜLTETÉSI MUNKÁK összesen:</t>
  </si>
  <si>
    <t>Összes anyag (nettó)</t>
  </si>
  <si>
    <t>Összes díj (nettó)</t>
  </si>
  <si>
    <t>I. BONTÁSI MUNKÁK - KÖRNYEZETRENDEZÉS</t>
  </si>
  <si>
    <t>I. BONTÁSI, ELŐKÉSZÍTŐ MUNKÁK ÖSSZESEN:</t>
  </si>
  <si>
    <t>II.  ÉPÍTÉSI MUNKÁK</t>
  </si>
  <si>
    <t>III. NÖVÉNYTELEPÍTÉSI MUNKÁK</t>
  </si>
  <si>
    <t>III. NÖVÉNYTELEPÍTÉSI MUNKÁK összesen:</t>
  </si>
  <si>
    <t>A</t>
  </si>
  <si>
    <t>B</t>
  </si>
  <si>
    <t>Almássy tér előtti szakaszon</t>
  </si>
  <si>
    <t>Almássy utca szakaszon</t>
  </si>
  <si>
    <t>Burkolat bontása</t>
  </si>
  <si>
    <t>I.I.</t>
  </si>
  <si>
    <t>I.II.</t>
  </si>
  <si>
    <t>Almássy tér melletti szakaszon (Tivadar u. - Wesselényi u.)</t>
  </si>
  <si>
    <t>C</t>
  </si>
  <si>
    <t>Meglévő planténeres fák elbontása Almássy utca területén, áthelyezésük az Önkormányzattal egyeztetett helyszínen</t>
  </si>
  <si>
    <t>Meglévő egyedi beton ülőelemek bontása az Almássy tér előtti fogadótéren, helyszíni deponálása I-K03 Almássy tér környezetrendezési terv alapján</t>
  </si>
  <si>
    <t>Meglévő hulladékgyűjtők elbontása Almássy tér területén, helyszíni deponálása I-K03 Almássy tér környezetrendezési terv alapján</t>
  </si>
  <si>
    <t>Meglévő kerékpártámaszok elbontása Almássy tér területén, helyszíni deponálása I-K03 Almássy tér környezetrendezési terv alapján</t>
  </si>
  <si>
    <t>II.I</t>
  </si>
  <si>
    <t xml:space="preserve">Budapest VII. Kerület - Erzsébetváros
Zöldfelületfejlesztés az Almássy utca és Almássy tér melletti akcióterületen
</t>
  </si>
  <si>
    <t>I.</t>
  </si>
  <si>
    <t>A teljes objektum főpontjainak és részletpontjainak kitűzése</t>
  </si>
  <si>
    <t>Megvalósulási terv készítése (geodéziai felméréssel)</t>
  </si>
  <si>
    <t>mérnök nap</t>
  </si>
  <si>
    <t>Homokos kavics fagyvédő réteg készítése (20 cm vastagságban)</t>
  </si>
  <si>
    <t>Soványbeton C12/15-32-FN beton útalap készítése (20 cm vastagságban)</t>
  </si>
  <si>
    <t>Sakret NBM 4-HB kőburkolat ágyazóhabarcs terítése (15 mm vastagságban)</t>
  </si>
  <si>
    <r>
      <t>m</t>
    </r>
    <r>
      <rPr>
        <vertAlign val="superscript"/>
        <sz val="10"/>
        <rFont val="Arial Narrow"/>
        <family val="2"/>
        <charset val="238"/>
      </rPr>
      <t>3</t>
    </r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</si>
  <si>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</si>
  <si>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m</t>
  </si>
  <si>
    <t>Aszfaltburkolatú útpályaszerkezet bontása, hozzá tartozó alépítménnyel együtt (0,5 méter mélységig)</t>
  </si>
  <si>
    <t>Kockakő burkolatú útpályaszerkezet bontása, hozzá tartozó alépítménnyel, deponálással együtt (0,5 méter mélységig)</t>
  </si>
  <si>
    <t>Meglévő szegélyek bontása hozzá tartozó alapgerendával</t>
  </si>
  <si>
    <t>Meglévő víznyelők bontása hozzá tartozó aknával, DN200 KG PVC bekötéssel</t>
  </si>
  <si>
    <t>III. CSAPADÉKVÍZ ELVEZETÉSI MUNKÁK</t>
  </si>
  <si>
    <t>Víznyelő akna bekötés építése meglévő tisztító aknához KG-PVC (PVC-U) csövekből, idomokkal,  DN200 átmérővel, földmunkával, ágyazattal együtt</t>
  </si>
  <si>
    <t>III. CSAPADÉKVÍZ ELVEZETÉSI MUNKÁK összesen:</t>
  </si>
  <si>
    <t>IV. BEFEJEZŐ MUNKÁK</t>
  </si>
  <si>
    <t>Közúti táblák oszlopainak kihelyezése, földmunkával, I-IV. osztályú talajban, 89 mm átmérőjű csőoszlop monolit betonalappal</t>
  </si>
  <si>
    <t>Közúti (KRESZ) jelzőtáblák és közúti útbaigazító táblák felszerelése oszlopra, 2-2 bilincskészlettel</t>
  </si>
  <si>
    <t>IV. BEFEJEZŐ MUNKÁK összesen:</t>
  </si>
  <si>
    <t>ÚTÉPÍTÉSI MUNKÁK összesen</t>
  </si>
  <si>
    <t>KÖRNYEZETRENDEZÉSI MUNKÁK összesen</t>
  </si>
  <si>
    <r>
      <rPr>
        <b/>
        <sz val="8"/>
        <color theme="1"/>
        <rFont val="Arial Narrow"/>
        <family val="2"/>
        <charset val="238"/>
      </rPr>
      <t>Aszfalt járda- és lapburkolat bontása</t>
    </r>
    <r>
      <rPr>
        <sz val="8"/>
        <color theme="1"/>
        <rFont val="Arial Narrow"/>
        <family val="2"/>
        <charset val="238"/>
      </rPr>
      <t xml:space="preserve"> teljes rétegrenddel, 100 cm-es vtg.-ban, tervezett fák és növényágyak helyén, tervezett fák alatti fahely kialakításánál további 60 cm vtg.-ban (kitermelt építési törmelék elszállítása lerakóhelyre; +25% lazulással számolva)</t>
    </r>
  </si>
  <si>
    <r>
      <rPr>
        <b/>
        <sz val="8"/>
        <color theme="1"/>
        <rFont val="Arial Narrow"/>
        <family val="2"/>
        <charset val="238"/>
      </rPr>
      <t>Aszfalt járdaburkolat bontása</t>
    </r>
    <r>
      <rPr>
        <sz val="8"/>
        <color theme="1"/>
        <rFont val="Arial Narrow"/>
        <family val="2"/>
        <charset val="238"/>
      </rPr>
      <t xml:space="preserve"> 30 cm-es vtg.-ban, tervezett járda térkőburkolata felett, tervezett szegélyek mentén aszfalt burkolat vágása (kitermelt építési törmelék elszállítása lerakóhelyre; +25% lazulással számolva)</t>
    </r>
  </si>
  <si>
    <r>
      <rPr>
        <b/>
        <sz val="8"/>
        <color theme="1"/>
        <rFont val="Arial Narrow"/>
        <family val="2"/>
        <charset val="238"/>
      </rPr>
      <t>Aszfalt járdaburkolat</t>
    </r>
    <r>
      <rPr>
        <sz val="8"/>
        <color theme="1"/>
        <rFont val="Arial Narrow"/>
        <family val="2"/>
        <charset val="238"/>
      </rPr>
      <t xml:space="preserve"> </t>
    </r>
    <r>
      <rPr>
        <b/>
        <sz val="8"/>
        <color theme="1"/>
        <rFont val="Arial Narrow"/>
        <family val="2"/>
        <charset val="238"/>
      </rPr>
      <t>bontása</t>
    </r>
    <r>
      <rPr>
        <sz val="8"/>
        <color theme="1"/>
        <rFont val="Arial Narrow"/>
        <family val="2"/>
        <charset val="238"/>
      </rPr>
      <t xml:space="preserve"> 30 cm-es vtg.-ban, kiemelt útszegéllyel együtt (kitermelt építési törmelék elszállítása lerakóhelyre; +25% lazulással számolva)</t>
    </r>
  </si>
  <si>
    <t>Favédelmi szakfelügyelet biztosítása a fatelepítési munkálatokhoz: kiemelt figyelemmel az újonnan telepítendő fák fahelyeinek kialakításához, gyökérterelők megfelelő alkalmazásához</t>
  </si>
  <si>
    <t>klts</t>
  </si>
  <si>
    <t>IV. EGYÉB MUNKÁK</t>
  </si>
  <si>
    <t>IV. EGYÉB MUNKÁK összesen:</t>
  </si>
  <si>
    <t>mérnök-nap</t>
  </si>
  <si>
    <t>Bontás alatti favédelmi intézkedések</t>
  </si>
  <si>
    <t>Kiemelt bazalt szegély építése alapárok kiemeléssel, C20/25-32-FN beton alapgerendával és megtámasztással, hézagolással, előregyártott elemekből</t>
  </si>
  <si>
    <t>*-gal jelölt tételek a megrendelés függvényében változhatnak</t>
  </si>
  <si>
    <t>KIVITELI TERV</t>
  </si>
  <si>
    <t>KIVITELI TERV - KÖRNYEZETRENDEZÉS</t>
  </si>
  <si>
    <t>ÚTÉPÍTÉSI KIVITELI TERV</t>
  </si>
  <si>
    <t>FAVÉDELMI TERV</t>
  </si>
  <si>
    <t>I. ELŐKÉSZÍTÉSI MUNKÁK - TÖRZSVÉDELEM összesen:</t>
  </si>
  <si>
    <t>II. GYÖKÉRVÉDELMI MUNKÁK összesen:</t>
  </si>
  <si>
    <t>III. GALLYAZÁSI MUNKÁK összesen:</t>
  </si>
  <si>
    <t>IV. HULLADÉK KEZELÉSI MUNKÁK összesen:</t>
  </si>
  <si>
    <t>I. ELŐKÉSZÍTÉSI MUNKÁK - TÖRZSVÉDELEM</t>
  </si>
  <si>
    <t>Három rétegű törzsvédelem készítése meglévő fák köré - törzs átm. 20 cm alatt</t>
  </si>
  <si>
    <t xml:space="preserve">db </t>
  </si>
  <si>
    <t xml:space="preserve">Három rétegű törzsvédelem készítése meglévő fák köré - törzs átm. 21-40 cm </t>
  </si>
  <si>
    <t xml:space="preserve">Három rétegű törzsvédelem készítése meglévő fák köré - törzs átm. 41-60 cm </t>
  </si>
  <si>
    <t>I. ELŐKÉSZÍTÉSI MUNKÁK - TÖRZSVÉDELEM ÖSSZESEN:</t>
  </si>
  <si>
    <t>II.   GYÖKÉRVÉDELMI MUNKÁK</t>
  </si>
  <si>
    <t>Gyökérzóna előzetes beöntözése kifújásos talajlazítás előtti napon 2 m3/fa</t>
  </si>
  <si>
    <t>Gyökérzóna feltárása Air Spade technológiával 0,3 m mélyen - 15 db fa</t>
  </si>
  <si>
    <t xml:space="preserve">Gyökér kezelés (metszés, sebkezelés, bandázsolás) - szükség szerint </t>
  </si>
  <si>
    <t>II.  GYÖKÉRVÉDELMI MUNKÁK összesen:</t>
  </si>
  <si>
    <t>III. GALLYAZÁSI MUNKÁK</t>
  </si>
  <si>
    <t xml:space="preserve">Felvonulás előtti űrszelvényező gallyazás 15 m emelőkosaras gk.-ról, minősített faápolókkal 30 cm törzsátmérő alatt - zöldhulladék szállítás külön tételben  </t>
  </si>
  <si>
    <t xml:space="preserve">Felvonulás előtti űrszelvényező gallyazás 15 m emelőkosaras gk.-ról, minősített faápolókkal 30 - 60 cm törzsátmérő - zöldhulladék szállítás külön tételben  </t>
  </si>
  <si>
    <t xml:space="preserve">Gyökér metszés utáni élettani gallyazás kézzel, létráról minősített faápolókkal 30 cm törzsátmérő alatt - zöldhulladék szállítás külön tételben  </t>
  </si>
  <si>
    <t xml:space="preserve">Gyökér metszés utáni élettani gallyazás 15 m emelőkosaras gk.-ról minősített faápolókkal 30 cm törzsátmérő alatt - zöldhulladék szállítás külön tételben  </t>
  </si>
  <si>
    <t xml:space="preserve">Gyökér metszés utáni élettani gallyazás 15 m emelőkosaras gk.-ról minősített faápolókkal 30-60 cm törzsátmérő - zöldhulladék szállítás külön tételben  </t>
  </si>
  <si>
    <t>IV. HULLADÉK KEZELÉSI MUNKÁK</t>
  </si>
  <si>
    <t>Zöldhulladék rakodás szállító eszközre, szállítás komposzt lerakóra</t>
  </si>
  <si>
    <t xml:space="preserve">Törzsvédő kalodák bontása, rakodása, elszállítása </t>
  </si>
  <si>
    <t>Gyökér kifújás során keletkezett vegyes törmelék, sitt rakodása 3 m3-es konténerbe kézzel, elszállítás</t>
  </si>
  <si>
    <t>FAVÉDELMI MUNKÁK összesen</t>
  </si>
  <si>
    <t>Meglévő hulladékgyűjtők elbontása Almássy utca területén, deponálása Önkormányzattal egyeztetett helyszínen</t>
  </si>
  <si>
    <t>Ajuga reptans 'Braunherz'</t>
  </si>
  <si>
    <t>Ajuga tenorei 'Valfredda'</t>
  </si>
  <si>
    <t>Asarum europaeum</t>
  </si>
  <si>
    <t>Athyrium filix-femina</t>
  </si>
  <si>
    <t>Eryngium alpinum</t>
  </si>
  <si>
    <t>Filipendula vulgaris</t>
  </si>
  <si>
    <t>Lamium maculatum 'White Nancy'</t>
  </si>
  <si>
    <t>Luzula nivea</t>
  </si>
  <si>
    <t>Nepeta x faassenii</t>
  </si>
  <si>
    <t>Physostegia virginiana 'Crystal Peak White'</t>
  </si>
  <si>
    <t>Phyllitis scolopendrium</t>
  </si>
  <si>
    <t>Salvia longispicata x farinacea</t>
  </si>
  <si>
    <t>Salvia verticillata 'Alba'</t>
  </si>
  <si>
    <t>Sanguisorba officinalis 'Tanna'</t>
  </si>
  <si>
    <t>Verbena bonariensis</t>
  </si>
  <si>
    <t>Achillea filipendulina ’Coronation Gold’</t>
  </si>
  <si>
    <t>Achillea ptarmica  'Major’</t>
  </si>
  <si>
    <t>Achillea ptarmica ’ Nana Compacta’</t>
  </si>
  <si>
    <t>Achillea ptarmica  'The Pearl'</t>
  </si>
  <si>
    <t>Aster cordifolius ’Blütenregen’</t>
  </si>
  <si>
    <t>Aster divaricatus ’Beth Chatto’</t>
  </si>
  <si>
    <t>Athyrium niponicum ’Red Beauty’</t>
  </si>
  <si>
    <t>Calamintha nepeta ssp. Nepeta</t>
  </si>
  <si>
    <t>Calluna vulgaris 'Alba'</t>
  </si>
  <si>
    <t>Verbena hastata  ’Alba’</t>
  </si>
  <si>
    <t>Évelők ültetése min. CS9x9 méretben, átlagosan 10 db/m2 ültetési sűrűséggel (nem árazandó tétel)</t>
  </si>
  <si>
    <t>Euonymus nanus var. turkestanicus</t>
  </si>
  <si>
    <t>Euonymus japonicus 'Microphyllus Albovariegatus'</t>
  </si>
  <si>
    <t>Cornus alba 'Westonbirt'</t>
  </si>
  <si>
    <t>Prunus laurocerasus 'Otto Luyken'</t>
  </si>
  <si>
    <t>Cserjék (min. 40/60-as méretben, K2-K3-as minőségben) telepítése átlagosan 3-4 db/m2 mennyiségben kiültetve, tervezett  növényjegyzék alapján (nem árazandó tétel)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</si>
  <si>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</si>
  <si>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</si>
  <si>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</si>
  <si>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</si>
  <si>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</si>
  <si>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</si>
  <si>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</si>
  <si>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</si>
  <si>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</si>
  <si>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</si>
  <si>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</si>
  <si>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</si>
  <si>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</si>
  <si>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</si>
  <si>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</si>
  <si>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</si>
  <si>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</si>
  <si>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</si>
  <si>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</si>
  <si>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</si>
  <si>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</si>
  <si>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</si>
  <si>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</si>
  <si>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</si>
  <si>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</si>
  <si>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</si>
  <si>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</si>
  <si>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</si>
  <si>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</si>
  <si>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</si>
  <si>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</si>
  <si>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</si>
  <si>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</si>
  <si>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</si>
  <si>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</si>
  <si>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</si>
  <si>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</si>
  <si>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</si>
  <si>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</si>
  <si>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</si>
  <si>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</si>
  <si>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</si>
  <si>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</si>
  <si>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</si>
  <si>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</si>
  <si>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</si>
  <si>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</si>
  <si>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</si>
  <si>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</si>
  <si>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</si>
  <si>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</si>
  <si>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</si>
  <si>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</si>
  <si>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</si>
  <si>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</si>
  <si>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</si>
  <si>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</si>
  <si>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</si>
  <si>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</si>
  <si>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</si>
  <si>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</si>
  <si>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</si>
  <si>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</si>
  <si>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</si>
  <si>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</si>
  <si>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</si>
  <si>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</si>
  <si>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</si>
  <si>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</si>
  <si>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</si>
  <si>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</si>
  <si>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</si>
  <si>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</si>
  <si>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</si>
  <si>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</si>
  <si>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</si>
  <si>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</si>
  <si>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</si>
  <si>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</si>
  <si>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</si>
  <si>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</si>
  <si>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</si>
  <si>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</si>
  <si>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</si>
  <si>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</si>
  <si>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</si>
  <si>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</si>
  <si>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</si>
  <si>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Vágott bazalt nagykockakő burkolat építése, vízzáró  Sakret ZPF térkőfugával, 10 cm vastagsággal (20x20x10 cm)</t>
  </si>
  <si>
    <t>Bazalt kiskockakő burkolat készítése rendszerkőből, vízzáró  Sakret ZPF térkőfugával, 10 cm vastagsággal (10x10x10 cm)</t>
  </si>
  <si>
    <t>Süllyesztett bazalt szegély készítése alapárok kiemeléssel, C20/25/FN beton alapgerendával és megtámasztással, hézagolással, előregyártott szegélyelemekből</t>
  </si>
  <si>
    <r>
      <t xml:space="preserve">Leier Előregyártott víznyelőakna építése Ø50 átmérővel, fenékelemmel, beépített DN200 csatlakozó idommal, magasító- és felső elemmel, 48x48-as teherbíró fedlappal, földmunkával, ágyazattal együtt
</t>
    </r>
    <r>
      <rPr>
        <b/>
        <sz val="8"/>
        <rFont val="Arial Narrow"/>
        <family val="2"/>
        <charset val="238"/>
      </rPr>
      <t>*a pontos elemösszetételt a helyszínen mért alapján szükséges megválasztani, szakfelügyelő és szolgáltató jóváhagyásával</t>
    </r>
  </si>
  <si>
    <r>
      <t xml:space="preserve">Egyes fák kitermelése tuskóirtással, legallyazással és darabolással, kézi szerszámokkal, IV. oszt. talajban - törzs átm. 61-80 cm - </t>
    </r>
    <r>
      <rPr>
        <b/>
        <sz val="8"/>
        <color theme="1"/>
        <rFont val="Arial Narrow"/>
        <family val="2"/>
        <charset val="238"/>
      </rPr>
      <t xml:space="preserve">AT0018 sz. </t>
    </r>
  </si>
  <si>
    <t xml:space="preserve">Nyitott gyökérzóna takarása geofilccel - szükség esetén </t>
  </si>
  <si>
    <t xml:space="preserve">Nyitott gyökérzóna beöntözése 0,1 m3/m2 - szükség esetén </t>
  </si>
  <si>
    <t>Épületek menti bordűr sáv: 5,2 cm vtg. Semmelrock Penter Dresen térburkoló klinkertégla antracit-barna színben, hosszabb élére  állítva és fektetve, 2/4 fagyálló fugakitöltéssel, 2-3 cm vtg. Kiegyenlítő réteggel, meglévő alépítményre (vágási veszteség nélkül) vagy Megrendelővel egyeztetett, műszakilag egyenértékű termék kihelyezése</t>
  </si>
  <si>
    <r>
      <t xml:space="preserve">Egyszemélyes kartámlás szék kihelyezése játékasztalhoz | </t>
    </r>
    <r>
      <rPr>
        <b/>
        <sz val="8"/>
        <rFont val="Arial Narrow"/>
        <family val="2"/>
        <charset val="238"/>
      </rPr>
      <t>mmcité MIELA LME757tk</t>
    </r>
  </si>
  <si>
    <r>
      <t xml:space="preserve">Kerékpártámasz kihelyezése felújítás után - </t>
    </r>
    <r>
      <rPr>
        <b/>
        <sz val="8"/>
        <rFont val="Arial Narrow"/>
        <family val="2"/>
        <charset val="238"/>
      </rPr>
      <t>helyszínen bontott berendezések</t>
    </r>
    <r>
      <rPr>
        <sz val="8"/>
        <rFont val="Arial Narrow"/>
        <family val="2"/>
        <charset val="238"/>
      </rPr>
      <t xml:space="preserve"> felhasználásával</t>
    </r>
  </si>
  <si>
    <r>
      <t xml:space="preserve">Nyitható faveremrács telepítése meglévő és telepített fák köré (meglévő fáknál szigorúan a III-Favédelmi munkarészben foglaltak alapján előírt feltételek betartásával) | </t>
    </r>
    <r>
      <rPr>
        <b/>
        <sz val="8"/>
        <color indexed="8"/>
        <rFont val="Arial Narrow"/>
        <family val="2"/>
        <charset val="238"/>
      </rPr>
      <t>mmcité ARBOTTURA ART371</t>
    </r>
  </si>
  <si>
    <r>
      <t xml:space="preserve">100x20x5 cm </t>
    </r>
    <r>
      <rPr>
        <b/>
        <sz val="8"/>
        <rFont val="Arial Narrow"/>
        <family val="2"/>
        <charset val="238"/>
      </rPr>
      <t>Semmelrock beton kerti szegély</t>
    </r>
    <r>
      <rPr>
        <sz val="8"/>
        <rFont val="Arial Narrow"/>
        <family val="2"/>
        <charset val="238"/>
      </rPr>
      <t xml:space="preserve"> beépítése, betonszürke színben, süllyesztett kialakítással gyalogos járdaburkolat és tervezett zöldfelületek elválasztására, min. C12/16 beton megtámasztással, 10 cm homokos kavics, tömörített ágyazórétegre helyezve, tömörített altalajra (vágási veszteség nélkül számítva)</t>
    </r>
  </si>
  <si>
    <r>
      <t xml:space="preserve">8 cm vtg. </t>
    </r>
    <r>
      <rPr>
        <b/>
        <sz val="8"/>
        <rFont val="Arial Narrow"/>
        <family val="2"/>
        <charset val="238"/>
      </rPr>
      <t>Friedl ARRET B20 VG4</t>
    </r>
    <r>
      <rPr>
        <sz val="8"/>
        <rFont val="Arial Narrow"/>
        <family val="2"/>
        <charset val="238"/>
      </rPr>
      <t xml:space="preserve"> kombitérkő építése K1 kialakítás szerint, bazalt-árnyalt színben, 2-3 cm vtg. kiegyenlítő réteggel, homokbesöpréssel, meglévő alépítményre</t>
    </r>
    <r>
      <rPr>
        <sz val="8"/>
        <color theme="1"/>
        <rFont val="Arial Narrow"/>
        <family val="2"/>
        <charset val="238"/>
      </rPr>
      <t xml:space="preserve"> (vágási veszteség nélkül) vagy Megrendelővel egyeztetett, műszakilag egyenértékű termék kihelyezése</t>
    </r>
  </si>
  <si>
    <r>
      <t xml:space="preserve">Meglévő, aszfalttal burkolt fedlapok térkővel burkolatható fedlapokra történő cseréje, ACO TOPTEK Paving burkoltható aknafedlapra történő csere, beépítési útmutató szerinti beépítve vagy más, Önkormányzat által jóváhagyott műszakilag egyenértékű termék alkalmazása </t>
    </r>
    <r>
      <rPr>
        <b/>
        <i/>
        <sz val="8"/>
        <rFont val="Arial Narrow"/>
        <family val="2"/>
        <charset val="238"/>
      </rPr>
      <t xml:space="preserve">(A Kivitelező feladata a szükséges nyílásméretet, keretméretet és keretmagassági paramétereket a helyszíni szakfelügyelet mellett szükséges leegyeztetni, a szolgáltatóval megegyezett kivitelben) </t>
    </r>
  </si>
  <si>
    <r>
      <rPr>
        <b/>
        <sz val="8"/>
        <rFont val="Arial Narrow"/>
        <family val="2"/>
        <charset val="238"/>
      </rPr>
      <t>Leier Taktilis jelzőkő pogácsás felületű térkő</t>
    </r>
    <r>
      <rPr>
        <sz val="8"/>
        <rFont val="Arial Narrow"/>
        <family val="2"/>
        <charset val="238"/>
      </rPr>
      <t xml:space="preserve"> burkolat (6 cm vtg. Kiemelkedő, veszélyt jelző, pogácsás felülettel, fehér színben) 2-3 cm vtg. ágyazóréteggel, 15 cm vtg. soványbeton, CKT alaptestre építve, tömörített altalajra (vágási veszteség nélkül)</t>
    </r>
  </si>
  <si>
    <t>Meglévő kültéri  padok elbontása Almássy utca területén, deponálása Önkormányzattal egyeztetett helyszínen</t>
  </si>
  <si>
    <t>Acer x freemannii 'Autumn Blaze'  - Fasor elemeihez; sorfa minőségben (faiskolában egyedileg kiválasztva; kijelölt favédelmi szakfelügyelő jóváhagyásával)
(Faiskolai készlet és elérhetőség függvényében alternatívaként javasolt: Tilia cordata 'Savaria')</t>
  </si>
  <si>
    <t>Acer × freemannii 'Armstrong'  - Téren elhelyezkető fák elemeihez; sorfa minőségben (faiskolában egyedileg kiválasztva; kijelölt favédelmi szakfelügyelő jóváhagyásával)
(Faiskolai készlet és elérhetőség függvényében alternatívaként javasolt: Gleditsia triacanthos 'Moraine')</t>
  </si>
  <si>
    <t>16-30 szemcseméretű bazalt zúzalék terítése 5 cm-es vastagságban, tervezett cserje és évelő felületek alá, meglévő altalajtól geotextíliával (min. 250g/m2) elválasztva (tömörödés nélkül számolva!)</t>
  </si>
  <si>
    <t>Tilia tomentosa 'Szeleste'  - Tér mellett kivágott fa pótlására; ld.: Fakivágási melléklet (faiskolában egyedileg kiválasztva; kijelölt favédelmi szakfelügyelő jóváhagyásával)
(Faiskolai készlet és elérhetőség függvényében alternatívaként javasolt: Gleditsia triacanthos 'Moraine')</t>
  </si>
  <si>
    <t>Trágyás termőtalaj terítése fák, cserjék számára tervezett ültetőgödrökbe átlagosan 40 cm vastagságban (csernozjom talaj vagy barna erdőtalaj 1:5 arányban keverve marhatrágyával) +25% tömörödéssel számolva, meglévő altalajtól geotextíliával (min. 250g/m2) elválasztva</t>
  </si>
  <si>
    <r>
      <t xml:space="preserve">Tervezett párakapuk bekötésének tervezése </t>
    </r>
    <r>
      <rPr>
        <b/>
        <i/>
        <sz val="8"/>
        <rFont val="Arial Narrow"/>
        <family val="2"/>
        <charset val="238"/>
      </rPr>
      <t>(a munkarész nem része a kiviteli tervanyagnak)</t>
    </r>
  </si>
  <si>
    <r>
      <t xml:space="preserve">Fedett hulladékgyűjtők kihelyezése </t>
    </r>
    <r>
      <rPr>
        <b/>
        <sz val="8"/>
        <rFont val="Arial Narrow"/>
        <family val="2"/>
        <charset val="238"/>
      </rPr>
      <t>RAL7016</t>
    </r>
    <r>
      <rPr>
        <sz val="8"/>
        <rFont val="Arial Narrow"/>
        <family val="2"/>
        <charset val="238"/>
      </rPr>
      <t xml:space="preserve"> színben - kutyapiszok gyűjtő | </t>
    </r>
    <r>
      <rPr>
        <b/>
        <sz val="8"/>
        <rFont val="Arial Narrow"/>
        <family val="2"/>
        <charset val="238"/>
      </rPr>
      <t>mmcité CRYSTAL CS110</t>
    </r>
  </si>
  <si>
    <r>
      <t xml:space="preserve">Fedett hulladékgyűjtők kihelyezése </t>
    </r>
    <r>
      <rPr>
        <b/>
        <sz val="8"/>
        <rFont val="Arial Narrow"/>
        <family val="2"/>
        <charset val="238"/>
      </rPr>
      <t>RAL7016</t>
    </r>
    <r>
      <rPr>
        <sz val="8"/>
        <rFont val="Arial Narrow"/>
        <family val="2"/>
        <charset val="238"/>
      </rPr>
      <t xml:space="preserve"> színben- kommunszelektív hulladékgyűjtő kivitellel | </t>
    </r>
    <r>
      <rPr>
        <b/>
        <sz val="8"/>
        <rFont val="Arial Narrow"/>
        <family val="2"/>
        <charset val="238"/>
      </rPr>
      <t>mmcité CRYSTAL CS350</t>
    </r>
  </si>
  <si>
    <r>
      <t xml:space="preserve">Fedett hulladékgyűjtők kihelyezése </t>
    </r>
    <r>
      <rPr>
        <b/>
        <sz val="8"/>
        <rFont val="Arial Narrow"/>
        <family val="2"/>
        <charset val="238"/>
      </rPr>
      <t>RAL7016</t>
    </r>
    <r>
      <rPr>
        <sz val="8"/>
        <rFont val="Arial Narrow"/>
        <family val="2"/>
        <charset val="238"/>
      </rPr>
      <t xml:space="preserve"> színben - kommunális hulladékgyűjtő, 50l, cigarettatartó kivitellel |</t>
    </r>
    <r>
      <rPr>
        <b/>
        <sz val="8"/>
        <rFont val="Arial Narrow"/>
        <family val="2"/>
        <charset val="238"/>
      </rPr>
      <t xml:space="preserve"> mmcité CRYSTAL CS210p</t>
    </r>
  </si>
  <si>
    <t>Meglévő, elbontott támlás padok felújítása, festése, igény szerint felmerült egyéb javítási munkálatok elvégzése Megrendelői útmutatás és jóváhagyás után</t>
  </si>
  <si>
    <t>Meglévő, elbontott kerékpártámasz felújítása, festése, igény szerint felmerült egyéb javítási munkálatok elvégzése Megrendelői útmutatás és jóváhagyás után</t>
  </si>
  <si>
    <t>Favédelmi tervekhez kapcsolódóan meglévő csepegtető rendszer állagmegóvásos bontása az érintett fák tövében</t>
  </si>
  <si>
    <t>Cornus stolonifera 'Kelseyi'</t>
  </si>
  <si>
    <t>Faveremrács bontása, elszállítása - Favédelmi utasítások szigorú betartásával, favédelmi szakmérnök bevonásával</t>
  </si>
  <si>
    <t>Meglévő díszes kandeláber állagmegóvása a bontási-építési munkálatok alatt</t>
  </si>
  <si>
    <r>
      <rPr>
        <b/>
        <sz val="8"/>
        <color theme="1"/>
        <rFont val="Arial Narrow"/>
        <family val="2"/>
        <charset val="238"/>
      </rPr>
      <t>Nagykockakő útburkolat bontása fahelyek alatti részen Utas szakági tervek szerinti mélységben - fa ültetőhely kialakításánál további 60 cm-es mélységben</t>
    </r>
    <r>
      <rPr>
        <sz val="8"/>
        <color theme="1"/>
        <rFont val="Arial Narrow"/>
        <family val="2"/>
        <charset val="238"/>
      </rPr>
      <t>, burkolat helyszíni deponálásával a I-K03 Almássy u. Környeztetrendezési terve alapján (kitermelt építési törmelék elszállítása lerakóhelyre; +25% lazulással számolva)</t>
    </r>
  </si>
  <si>
    <r>
      <rPr>
        <b/>
        <sz val="8"/>
        <color theme="1"/>
        <rFont val="Arial Narrow"/>
        <family val="2"/>
        <charset val="238"/>
      </rPr>
      <t xml:space="preserve">Térkő járdaburkolat bontása </t>
    </r>
    <r>
      <rPr>
        <sz val="8"/>
        <color theme="1"/>
        <rFont val="Arial Narrow"/>
        <family val="2"/>
        <charset val="238"/>
      </rPr>
      <t xml:space="preserve"> teljes rétegrenddel, 100 cm-es vtg.-ban, tervezett fák és növényágyak helyén, tervezett fák és növényágyak helyén, tervezett fák alatti fahely kialakításánál további 60 cm vtg.-ban, térkő burkolat helyszíni deponálásával a II-K03 Nefelejcs u. Környeztetrendezési terve alapján  (kitermelt építési törmelék elszállítása lerakóhelyre; +25% lazulással számolva)</t>
    </r>
  </si>
  <si>
    <t xml:space="preserve">Kutyapiszoár körüli burkolat: 20 cm vtg. 8-16 mm szemcsenagyságú homok terítése, tömörített altalajtól geotextíliával elválasztva (200 g/m2) </t>
  </si>
  <si>
    <t xml:space="preserve">KERÜLETI IDENTITÁST ERŐSÍTŐ KERÍTÉSELEMEK zöldfelületek és meglévő/telepített fák védelme érdekében
(Önkormányzati tervek alapján – a kerítéstervek egy szakági tervanyagnak sem részei)
(nem árazandó tétel)
</t>
  </si>
  <si>
    <t>Echinops ritro 'Veitch's Blue'</t>
  </si>
  <si>
    <t>Euphorbia amygdaloides var. Robbiae</t>
  </si>
  <si>
    <t>DÖRKEN DELTA MS 20 DOMBORNYOMOTT LEMEZ (gyökérterelő jelleggel) terítése újonnan telepített fák esetében, szolgáltató által megrendelt szakfelügyelet és az Önkormányzat által kijelölt favédelmi szakfelügyelet jóváhagyásával, jelenlétében</t>
  </si>
  <si>
    <r>
      <t xml:space="preserve">Egyszemélyes ülőkubusok kihelyezése </t>
    </r>
    <r>
      <rPr>
        <b/>
        <sz val="8"/>
        <rFont val="Arial Narrow"/>
        <family val="2"/>
        <charset val="238"/>
      </rPr>
      <t>RAL7016</t>
    </r>
    <r>
      <rPr>
        <sz val="8"/>
        <rFont val="Arial Narrow"/>
        <family val="2"/>
        <charset val="238"/>
      </rPr>
      <t xml:space="preserve"> színben, falécezett kivitellel | </t>
    </r>
    <r>
      <rPr>
        <b/>
        <sz val="8"/>
        <rFont val="Arial Narrow"/>
        <family val="2"/>
        <charset val="238"/>
      </rPr>
      <t xml:space="preserve">mmcité BLOCQ LBQ 112TK </t>
    </r>
  </si>
  <si>
    <t>89.</t>
  </si>
  <si>
    <t>90.</t>
  </si>
  <si>
    <t>91.</t>
  </si>
  <si>
    <t>92.</t>
  </si>
  <si>
    <t>93.</t>
  </si>
  <si>
    <t>94.</t>
  </si>
  <si>
    <t>I. BONTÁSI ÉS ELŐKÉSZÍTŐ MUNKÁK</t>
  </si>
  <si>
    <t>Építés alatti ideiglenes forgalomtechnikai tervek elkészítése</t>
  </si>
  <si>
    <r>
      <t xml:space="preserve">Egyszemélyes ülőkubusok kihelyezése </t>
    </r>
    <r>
      <rPr>
        <b/>
        <sz val="8"/>
        <rFont val="Arial Narrow"/>
        <family val="2"/>
        <charset val="238"/>
      </rPr>
      <t>RAL5015</t>
    </r>
    <r>
      <rPr>
        <sz val="8"/>
        <rFont val="Arial Narrow"/>
        <family val="2"/>
        <charset val="238"/>
      </rPr>
      <t xml:space="preserve"> színben, falécezett kivitellel | </t>
    </r>
    <r>
      <rPr>
        <b/>
        <sz val="8"/>
        <rFont val="Arial Narrow"/>
        <family val="2"/>
        <charset val="238"/>
      </rPr>
      <t xml:space="preserve">mmcité BLOCQ LBQ 112TK </t>
    </r>
  </si>
  <si>
    <r>
      <t xml:space="preserve">Egyszemélyes ülőkubusok kihelyezése </t>
    </r>
    <r>
      <rPr>
        <b/>
        <sz val="8"/>
        <rFont val="Arial Narrow"/>
        <family val="2"/>
        <charset val="238"/>
      </rPr>
      <t>RAL1021</t>
    </r>
    <r>
      <rPr>
        <sz val="8"/>
        <rFont val="Arial Narrow"/>
        <family val="2"/>
        <charset val="238"/>
      </rPr>
      <t xml:space="preserve"> színben, falécezett kivitellel | </t>
    </r>
    <r>
      <rPr>
        <b/>
        <sz val="8"/>
        <rFont val="Arial Narrow"/>
        <family val="2"/>
        <charset val="238"/>
      </rPr>
      <t xml:space="preserve">mmcité BLOCQ LBQ 112TK </t>
    </r>
  </si>
  <si>
    <r>
      <t xml:space="preserve">Támlás padok kihelyezés felújítás után - </t>
    </r>
    <r>
      <rPr>
        <b/>
        <sz val="8"/>
        <rFont val="Arial Narrow"/>
        <family val="2"/>
        <charset val="238"/>
      </rPr>
      <t>helyszínen bontott berendezések</t>
    </r>
    <r>
      <rPr>
        <sz val="8"/>
        <rFont val="Arial Narrow"/>
        <family val="2"/>
        <charset val="238"/>
      </rPr>
      <t xml:space="preserve"> felhasználásával; deponálásból fennmaradt padok kihelyezése Önkormányzattal előre egyeztetett területen</t>
    </r>
  </si>
  <si>
    <r>
      <t xml:space="preserve">Támlás padok kihelyezés felújítás után - </t>
    </r>
    <r>
      <rPr>
        <b/>
        <sz val="8"/>
        <rFont val="Arial Narrow"/>
        <family val="2"/>
        <charset val="238"/>
      </rPr>
      <t>helyszínen bontott berendezések</t>
    </r>
    <r>
      <rPr>
        <sz val="8"/>
        <rFont val="Arial Narrow"/>
        <family val="2"/>
        <charset val="238"/>
      </rPr>
      <t xml:space="preserve"> felhasználásával; Önkormányzattal előre egyeztetett területen, Almássy tér területén kívül</t>
    </r>
  </si>
  <si>
    <r>
      <rPr>
        <b/>
        <sz val="8"/>
        <rFont val="Arial Narrow"/>
        <family val="2"/>
        <charset val="238"/>
      </rPr>
      <t>Napvitorla</t>
    </r>
    <r>
      <rPr>
        <sz val="8"/>
        <rFont val="Arial Narrow"/>
        <family val="2"/>
        <charset val="238"/>
      </rPr>
      <t xml:space="preserve"> kihelyezése egyedi tartóoszlopokora, hiperbolikus paraboloidként kialakítva (nyeregfelület) UV álló napvitorla, </t>
    </r>
    <r>
      <rPr>
        <b/>
        <sz val="8"/>
        <rFont val="Arial Narrow"/>
        <family val="2"/>
        <charset val="238"/>
      </rPr>
      <t>elefántcsont</t>
    </r>
    <r>
      <rPr>
        <sz val="8"/>
        <rFont val="Arial Narrow"/>
        <family val="2"/>
        <charset val="238"/>
      </rPr>
      <t xml:space="preserve"> színben; 4 db hajóipari árbóc profillal rögzítve 3500/5000 mm (fekete eloxált kivitelben, ötvözet: EN-AW-6060 AlMg Si 0,5 F22, méret: 73,5x56 mm, min. C25/30 beton alaptestbe rögzítve), napvitorla rögzítése árbóchoz rozsdamentes acél lánccal, láncfeszítővel
</t>
    </r>
  </si>
  <si>
    <t>Anaphalis triplinervis 'Silberregen’</t>
  </si>
  <si>
    <r>
      <t>Almássy tér bejáratánál található Csengery Antal szoborral kapcsolatos állapotfelmérése, fizikai védelme, tisztítása</t>
    </r>
    <r>
      <rPr>
        <b/>
        <sz val="8"/>
        <rFont val="Arial Narrow"/>
        <family val="2"/>
        <charset val="238"/>
      </rPr>
      <t xml:space="preserve"> (a Budapest Galéria közreműködésével, előzetes jóváhagyásának megkérésével)</t>
    </r>
  </si>
  <si>
    <t>95.</t>
  </si>
  <si>
    <t>96.</t>
  </si>
  <si>
    <t>97.</t>
  </si>
  <si>
    <t>98.</t>
  </si>
  <si>
    <r>
      <t xml:space="preserve">Látszóbeton játékasztal kihelyezése </t>
    </r>
    <r>
      <rPr>
        <b/>
        <i/>
        <sz val="8"/>
        <rFont val="Arial Narrow"/>
        <family val="2"/>
        <charset val="238"/>
      </rPr>
      <t>malom és sakk</t>
    </r>
    <r>
      <rPr>
        <sz val="8"/>
        <rFont val="Arial Narrow"/>
        <family val="2"/>
        <charset val="238"/>
      </rPr>
      <t xml:space="preserve"> mintával a felületén | </t>
    </r>
    <r>
      <rPr>
        <b/>
        <sz val="8"/>
        <rFont val="Arial Narrow"/>
        <family val="2"/>
        <charset val="238"/>
      </rPr>
      <t>vpi CHESS CHS-T</t>
    </r>
  </si>
  <si>
    <r>
      <t xml:space="preserve">Forgalomterelő oszlop kihelyezése süllyesztett szegély mentén, acélszerkezet, alumínium öntvény végződéssel, átmérő 114mm, rögzítés burkolat alá térkő burkolat alá rögzítve | </t>
    </r>
    <r>
      <rPr>
        <b/>
        <sz val="8"/>
        <rFont val="Arial Narrow"/>
        <family val="2"/>
        <charset val="238"/>
      </rPr>
      <t>városszépítő FORRÁS oszlop 44040504-P-V</t>
    </r>
    <r>
      <rPr>
        <sz val="8"/>
        <rFont val="Arial Narrow"/>
        <family val="2"/>
        <charset val="238"/>
      </rPr>
      <t xml:space="preserve"> (Megrendelői visszajelzések alapján opcionális tétel)</t>
    </r>
  </si>
  <si>
    <t>Kézi burkolati jel készítése, sárga színben</t>
  </si>
  <si>
    <t>Prunus pumila var. depressa</t>
  </si>
  <si>
    <t>Meglévő forgalomterelő oszlopok elbontása, áthelyezésük az Önkormányzattal egyeztetett helyszínen</t>
  </si>
  <si>
    <t>DOG production Kültéri kutyapiszoár telepítése - olajjal kezelt fa prizma, 100×100 mm, hossza 800 mm, súlya 5 kg. vagy más,  műszakilag egyenértékű, Önkormányzattal egyeztetett termék kihelyezésével</t>
  </si>
  <si>
    <t>Lombos fa telepítése min. 25/30-as méretű, SF, I. oszt., 3xi, FL, 3 oldali karózással, kikötve, 1,5x1,5x1,5 méteres ültetőgödörbe, érett marhatrágya bekeverésével, alapos beöntözéssel, földtányér kialakításával, kavicságy terítésével; 3 oldalról történő támkarózásuk csomómentes keményfával vagy impregnált fenyő karóval (min. 2,5 cm átmérő) (nem árazandó tétel)</t>
  </si>
  <si>
    <t>I.III.</t>
  </si>
  <si>
    <r>
      <rPr>
        <b/>
        <sz val="8"/>
        <rFont val="Arial Narrow"/>
        <family val="2"/>
        <charset val="238"/>
      </rPr>
      <t xml:space="preserve">Megvalósulási tervdokumentáció elkészítése, </t>
    </r>
    <r>
      <rPr>
        <sz val="8"/>
        <rFont val="Arial Narrow"/>
        <family val="2"/>
        <charset val="238"/>
      </rPr>
      <t>megrendelőnek történő átadása, megrendelővel egyeztetett tartalmi elemekkel</t>
    </r>
  </si>
  <si>
    <r>
      <t xml:space="preserve">Automata öntözőrendszer megtervezése, egyeztetések lefolytatása megrendelővel </t>
    </r>
    <r>
      <rPr>
        <b/>
        <i/>
        <sz val="8"/>
        <rFont val="Arial Narrow"/>
        <family val="2"/>
        <charset val="238"/>
      </rPr>
      <t>(a munkarész nem része ezen kiviteli tervanyagnak)</t>
    </r>
  </si>
  <si>
    <r>
      <t xml:space="preserve">Automata öntözőrendszer kiépítése zöldfelületek fenntartásához, meglévő öntözőhálózat kiállásra csatlakoztatva, egyeztetések lefolytatása megrendelővel </t>
    </r>
    <r>
      <rPr>
        <b/>
        <i/>
        <sz val="8"/>
        <rFont val="Arial Narrow"/>
        <family val="2"/>
        <charset val="238"/>
      </rPr>
      <t>(a munkarész nem része ezen kiviteli tervanyagnak)</t>
    </r>
  </si>
  <si>
    <t>Favédelmi szakfelügyelet, Beruházó által kijelölt szakemberbevonásával a gallyazási munkák idején *</t>
  </si>
  <si>
    <t>Favédelmi szakfelügyelet, Beruházó által kijelölt szakember bevonásával a gyökérvédelmi munkák idején *</t>
  </si>
  <si>
    <t>Favédelmi szakfelügyelet, Beruházó által kijelölt szakember bevonásával a favédelmi előkészítési munkák idején *</t>
  </si>
  <si>
    <t>Favédelmi szakfelügyelet, Beruházó által kijelölt szakember bevonásával a törzsvédelem bontásakor, állapot rögzítés</t>
  </si>
  <si>
    <t>TÉTELES TERVEZŐI KIÍRÁS</t>
  </si>
  <si>
    <t>Meglévő beton ülőelemek felőjítása akövetkező munkanemekkel:
- színezett beton test RAL1021 és RAL5015 színekben (l: Környezetrendezési terv)
- 3 mm vtg. rozsdamentes laposacél elemek a faléc rögzítésére
- 5 cm vtg., 15 cm széles egyedi méretre vágott faléc elemek min. 5 mm hézag tartásával (egyedileg méretre gyártott, UV álló, hőkezelt, telített, gyalult kivitelben, 2-3x vékonylazúr felületkezelt, fekete kőris vagy Megrendelővel előre egyeztetett, arculathoz illeszkedő telített faanyagból)</t>
  </si>
  <si>
    <r>
      <rPr>
        <b/>
        <sz val="8"/>
        <rFont val="Arial Narrow"/>
        <family val="2"/>
        <charset val="238"/>
      </rPr>
      <t>Egyedi kialakítású párásító oszlop</t>
    </r>
    <r>
      <rPr>
        <sz val="8"/>
        <rFont val="Arial Narrow"/>
        <family val="2"/>
        <charset val="238"/>
      </rPr>
      <t xml:space="preserve"> (egyedi </t>
    </r>
    <r>
      <rPr>
        <b/>
        <sz val="8"/>
        <rFont val="Arial Narrow"/>
        <family val="2"/>
        <charset val="238"/>
      </rPr>
      <t>FLIP-FLOP PEARL PIGMENT ZTP-SÁRGA-LILA színben</t>
    </r>
    <r>
      <rPr>
        <sz val="8"/>
        <rFont val="Arial Narrow"/>
        <family val="2"/>
        <charset val="238"/>
      </rPr>
      <t xml:space="preserve">) 5 db párásító fúvókával szerelve, helyszínen öntött, beton alaptestre rögzítve, öntözőrendszerre kötve, részletrajzolnak megfelelő kialakíással </t>
    </r>
    <r>
      <rPr>
        <i/>
        <sz val="8"/>
        <rFont val="Arial Narrow"/>
        <family val="2"/>
        <charset val="238"/>
      </rPr>
      <t xml:space="preserve">(szakági terveket a Környezetrendezési tervcsomag nem tartalmazza)
</t>
    </r>
    <r>
      <rPr>
        <sz val="8"/>
        <color theme="4"/>
        <rFont val="Arial Narrow"/>
        <family val="2"/>
        <charset val="238"/>
      </rPr>
      <t xml:space="preserve">A párásító oszlop alapteste: 30 cm C30/37-XC3-XF1-16-F3, betonacél: B500 beton alaptest, tervezett páraoszlop fogadására; a párásító oszlopa: D101.6 mm külső átmérőjú, hajlított acél cső (falvastagság 4 mm), porfestett, FLIP-FLOP PEARL PIGMENT színnel, UV álló lakkal bevonva (lásd: Részlettervek alapján kialakítva); párásító végén egyedi, acél záróelem rögzítése oldalról, süllyesztett fejű torx csavarral, porfestett, FLIP-FLOP PEARL PIGMENT ZTP-SÁRGA-LILA színnel, UV álló lakkal bevonva. </t>
    </r>
  </si>
  <si>
    <t>Építési terület kordonnal való körbekerítése a munkálatok ideje alatt</t>
  </si>
  <si>
    <t>Építés alatti ideiglenes forgalomtechnika kiépítése</t>
  </si>
  <si>
    <t>Régészeti szakfelügyelet biztosítása</t>
  </si>
  <si>
    <t>Favédelemhez szükséges mobilkerítések, linea hálók elhelyezése</t>
  </si>
  <si>
    <t>Közműszolgáltatói szakfelügyelet biztsoítása (víz, gáz, csatorna, távközlés)</t>
  </si>
  <si>
    <r>
      <t xml:space="preserve">Műgyantával stabilizált terraway burkolat építése játéktéren, 2,5 cm vtg. színezett vízáteresztő burkolat, </t>
    </r>
    <r>
      <rPr>
        <b/>
        <i/>
        <sz val="8"/>
        <color theme="4"/>
        <rFont val="Arial Narrow"/>
        <family val="2"/>
        <charset val="238"/>
      </rPr>
      <t>kvarc beige színben;</t>
    </r>
    <r>
      <rPr>
        <sz val="8"/>
        <color theme="4"/>
        <rFont val="Arial Narrow"/>
        <family val="2"/>
        <charset val="238"/>
      </rPr>
      <t xml:space="preserve"> 10 cm 4/22 kőzúzalék és 20 cm 0/32 kőzúzalék (teherbírása : 60 MN/m²) alaprétegre
</t>
    </r>
  </si>
  <si>
    <t>Meglévő burkolati alépítmények feltárása, állapoté és teherbírás vizsgálata, jegyzőkönyvek készítése</t>
  </si>
  <si>
    <t>Térburkolat készítése rendszerkőből, vízzáró Sakret ZPF térkőfugával, 8 cm vastagsággal (Semmelrock Citytop kombi szürke térkő Einstein fugarendszerrel vagy műszakilag azzal egyenértékű)</t>
  </si>
  <si>
    <r>
      <t>m</t>
    </r>
    <r>
      <rPr>
        <vertAlign val="superscript"/>
        <sz val="10"/>
        <color theme="4"/>
        <rFont val="Arial Narrow"/>
        <family val="2"/>
        <charset val="238"/>
      </rPr>
      <t>2</t>
    </r>
  </si>
  <si>
    <t>10 cm vtg. 10x10 cm kockakő burkolatjáték Almássy utca és Almássy tér előtti utcaszakaszon, I-R1 Részletrajzon jelölt K-2 kialakítással Hasított-vágott bazalt és hasított-vágott grey ukraine gránit kockakő vegyes felhasználásával;  fugakitöltés alsó 2/3 rész 2/4 fagyálló fugakitöltéssel - felső 1/3 rész műgyanta kötésű (ROMPOX) bazaltzúzalék besöpréssel,2-3 cm vtg. Kiegyenlítő réteggel,  meglévő alépítményre (vágási veszteség nélkül) vagy Megrendelővel egyeztetett, műszakilag egyenértékű termék kihelyezése
- Roppantott BAZALT kockakő összesen: 346 m2
- Hasított GREY UKRAINE GRÁNIT kockakő összesen (alternatívaként javasolt: hasított ANDEZIT): 311 m2</t>
  </si>
  <si>
    <r>
      <rPr>
        <b/>
        <sz val="8"/>
        <color theme="1"/>
        <rFont val="Arial Narrow"/>
        <family val="2"/>
        <charset val="238"/>
      </rPr>
      <t>Térkő járdaburkolat bontása</t>
    </r>
    <r>
      <rPr>
        <sz val="8"/>
        <color theme="1"/>
        <rFont val="Arial Narrow"/>
        <family val="2"/>
        <charset val="238"/>
      </rPr>
      <t xml:space="preserve"> 30 cm-es vtg.-ban, tervezett járda térkőburkolata felett - </t>
    </r>
    <r>
      <rPr>
        <sz val="8"/>
        <color theme="4"/>
        <rFont val="Arial Narrow"/>
        <family val="2"/>
        <charset val="238"/>
      </rPr>
      <t>térkő burkolat meghatározott mennyiségének Beruházó által kijelölt telephelyre történő elszállításáva és lerakásával</t>
    </r>
    <r>
      <rPr>
        <sz val="8"/>
        <color theme="1"/>
        <rFont val="Arial Narrow"/>
        <family val="2"/>
        <charset val="238"/>
      </rPr>
      <t xml:space="preserve"> (kitermelt építési törmelék elszállítása lerakóhelyre; +25% lazulással számolva)</t>
    </r>
  </si>
  <si>
    <r>
      <rPr>
        <b/>
        <sz val="8"/>
        <color theme="1"/>
        <rFont val="Arial Narrow"/>
        <family val="2"/>
        <charset val="238"/>
      </rPr>
      <t xml:space="preserve">Térkő járdaburkolat bontása </t>
    </r>
    <r>
      <rPr>
        <sz val="8"/>
        <color theme="1"/>
        <rFont val="Arial Narrow"/>
        <family val="2"/>
        <charset val="238"/>
      </rPr>
      <t xml:space="preserve"> teljes rétegrenddel, 30 cm-es vtg.-ban, tervezett fák és növényágyak helyén, tervezett fák alatti fahely kialakításánál további 60 cm vtg.-ban, </t>
    </r>
    <r>
      <rPr>
        <sz val="8"/>
        <color theme="4"/>
        <rFont val="Arial Narrow"/>
        <family val="2"/>
        <charset val="238"/>
      </rPr>
      <t>térkő burkolat meghatározott mennyiségének Beruházó által kijelölt telephelyre történő elszállításával és lerakásával</t>
    </r>
    <r>
      <rPr>
        <sz val="8"/>
        <color theme="1"/>
        <rFont val="Arial Narrow"/>
        <family val="2"/>
        <charset val="238"/>
      </rPr>
      <t xml:space="preserve"> (kitermelt építési törmelék elszállítása lerakóhelyre; +25% lazulással számolva)</t>
    </r>
  </si>
  <si>
    <r>
      <rPr>
        <b/>
        <sz val="8"/>
        <color theme="4"/>
        <rFont val="Arial Narrow"/>
        <family val="2"/>
        <charset val="238"/>
      </rPr>
      <t>Nagykockakő gépjárműforgalmi út</t>
    </r>
    <r>
      <rPr>
        <sz val="8"/>
        <color theme="4"/>
        <rFont val="Arial Narrow"/>
        <family val="2"/>
        <charset val="238"/>
      </rPr>
      <t xml:space="preserve"> </t>
    </r>
    <r>
      <rPr>
        <b/>
        <sz val="8"/>
        <color theme="4"/>
        <rFont val="Arial Narrow"/>
        <family val="2"/>
        <charset val="238"/>
      </rPr>
      <t>bontása</t>
    </r>
    <r>
      <rPr>
        <sz val="8"/>
        <color theme="4"/>
        <rFont val="Arial Narrow"/>
        <family val="2"/>
        <charset val="238"/>
      </rPr>
      <t xml:space="preserve"> II_Utas szakági tervek szerinti mélységben - újrahasználandó burkolat helyszíni deponálásával a I-K03 Almássy u. Környeztetrendezési terve alapján</t>
    </r>
  </si>
  <si>
    <t>2024. május</t>
  </si>
  <si>
    <t>99.</t>
  </si>
  <si>
    <t>100.</t>
  </si>
  <si>
    <t>101.</t>
  </si>
  <si>
    <t>102.</t>
  </si>
  <si>
    <t>103.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</si>
</sst>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4" formatCode="_-* #,##0.00\ &quot;Ft&quot;_-;\-* #,##0.00\ &quot;Ft&quot;_-;_-* &quot;-&quot;??\ &quot;Ft&quot;_-;_-@_-"/>
    <numFmt numFmtId="43" formatCode="_-* #,##0.00_-;\-* #,##0.00_-;_-* &quot;-&quot;??_-;_-@_-"/>
    <numFmt numFmtId="164" formatCode="_-* #,##0.00\ _F_t_-;\-* #,##0.00\ _F_t_-;_-* &quot;-&quot;??\ _F_t_-;_-@_-"/>
    <numFmt numFmtId="165" formatCode="#,##0\ &quot;Ft&quot;"/>
    <numFmt numFmtId="166" formatCode="#,##0\ _F_t"/>
    <numFmt numFmtId="167" formatCode="0.0"/>
    <numFmt numFmtId="168" formatCode="_-* #,##0.00\ _€_-;\-* #,##0.00\ _€_-;_-* &quot;-&quot;??\ _€_-;_-@_-"/>
  </numFmts>
  <fonts count="3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i/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i/>
      <sz val="8"/>
      <name val="Arial Narrow"/>
      <family val="2"/>
      <charset val="238"/>
    </font>
    <font>
      <i/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i/>
      <sz val="8"/>
      <color rgb="FF000000"/>
      <name val="Arial Narrow"/>
      <family val="2"/>
      <charset val="238"/>
    </font>
    <font>
      <b/>
      <i/>
      <sz val="8"/>
      <color rgb="FF000000"/>
      <name val="Arial Narrow"/>
      <family val="2"/>
      <charset val="238"/>
    </font>
    <font>
      <sz val="8"/>
      <color theme="0"/>
      <name val="Arial Narrow"/>
      <family val="2"/>
      <charset val="238"/>
    </font>
    <font>
      <sz val="10"/>
      <name val="M_Times New Roman"/>
      <charset val="238"/>
    </font>
    <font>
      <sz val="8"/>
      <color indexed="8"/>
      <name val="Arial Narrow"/>
      <family val="2"/>
      <charset val="238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MS Sans Serif"/>
      <family val="2"/>
      <charset val="238"/>
    </font>
    <font>
      <vertAlign val="superscript"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0"/>
      <name val="Arial"/>
      <family val="2"/>
      <charset val="238"/>
    </font>
    <font>
      <sz val="10"/>
      <name val="Geneva CE"/>
      <charset val="238"/>
    </font>
    <font>
      <sz val="10"/>
      <name val="Geneva CE"/>
    </font>
    <font>
      <sz val="10"/>
      <name val="Arial CE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8"/>
      <color indexed="8"/>
      <name val="Arial Narrow"/>
      <family val="2"/>
      <charset val="238"/>
    </font>
    <font>
      <sz val="10"/>
      <color indexed="8"/>
      <name val="Arial"/>
      <family val="2"/>
      <charset val="238"/>
    </font>
    <font>
      <sz val="8"/>
      <color theme="4"/>
      <name val="Arial Narrow"/>
      <family val="2"/>
      <charset val="238"/>
    </font>
    <font>
      <b/>
      <i/>
      <sz val="8"/>
      <color theme="4"/>
      <name val="Arial Narrow"/>
      <family val="2"/>
      <charset val="238"/>
    </font>
    <font>
      <vertAlign val="superscript"/>
      <sz val="10"/>
      <color theme="4"/>
      <name val="Arial Narrow"/>
      <family val="2"/>
      <charset val="238"/>
    </font>
    <font>
      <b/>
      <sz val="8"/>
      <color theme="4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35">
    <xf numFmtId="0" fontId="0" fillId="0" borderId="0"/>
    <xf numFmtId="0" fontId="1" fillId="0" borderId="0"/>
    <xf numFmtId="0" fontId="14" fillId="0" borderId="0"/>
    <xf numFmtId="44" fontId="14" fillId="0" borderId="0" applyFont="0" applyFill="0" applyBorder="0" applyAlignment="0" applyProtection="0"/>
    <xf numFmtId="0" fontId="20" fillId="0" borderId="0"/>
    <xf numFmtId="0" fontId="21" fillId="0" borderId="0"/>
    <xf numFmtId="164" fontId="1" fillId="0" borderId="0" applyFont="0" applyFill="0" applyBorder="0" applyAlignment="0" applyProtection="0"/>
    <xf numFmtId="0" fontId="22" fillId="0" borderId="0"/>
    <xf numFmtId="0" fontId="17" fillId="5" borderId="11" applyNumberFormat="0" applyAlignment="0" applyProtection="0"/>
    <xf numFmtId="0" fontId="16" fillId="4" borderId="0" applyNumberFormat="0" applyBorder="0" applyAlignment="0" applyProtection="0"/>
    <xf numFmtId="0" fontId="23" fillId="0" borderId="0"/>
    <xf numFmtId="0" fontId="24" fillId="0" borderId="0"/>
    <xf numFmtId="0" fontId="25" fillId="0" borderId="0"/>
    <xf numFmtId="0" fontId="22" fillId="0" borderId="0"/>
    <xf numFmtId="0" fontId="1" fillId="0" borderId="0"/>
    <xf numFmtId="9" fontId="26" fillId="0" borderId="0" applyFont="0" applyFill="0" applyBorder="0" applyAlignment="0" applyProtection="0"/>
    <xf numFmtId="0" fontId="1" fillId="0" borderId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8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0" fontId="22" fillId="0" borderId="0"/>
    <xf numFmtId="0" fontId="1" fillId="0" borderId="0"/>
    <xf numFmtId="0" fontId="29" fillId="0" borderId="0"/>
    <xf numFmtId="0" fontId="1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8" fillId="0" borderId="0"/>
    <xf numFmtId="0" fontId="22" fillId="0" borderId="0"/>
    <xf numFmtId="0" fontId="24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28" fillId="0" borderId="0"/>
    <xf numFmtId="0" fontId="21" fillId="0" borderId="0"/>
    <xf numFmtId="0" fontId="1" fillId="0" borderId="0"/>
    <xf numFmtId="0" fontId="28" fillId="0" borderId="0"/>
    <xf numFmtId="0" fontId="1" fillId="0" borderId="0"/>
    <xf numFmtId="0" fontId="28" fillId="0" borderId="0"/>
    <xf numFmtId="0" fontId="1" fillId="0" borderId="0"/>
    <xf numFmtId="0" fontId="21" fillId="0" borderId="0"/>
    <xf numFmtId="0" fontId="18" fillId="0" borderId="0"/>
    <xf numFmtId="0" fontId="18" fillId="0" borderId="0"/>
    <xf numFmtId="0" fontId="23" fillId="0" borderId="0"/>
    <xf numFmtId="0" fontId="22" fillId="0" borderId="0"/>
    <xf numFmtId="0" fontId="21" fillId="0" borderId="0"/>
    <xf numFmtId="0" fontId="14" fillId="0" borderId="0"/>
    <xf numFmtId="0" fontId="1" fillId="0" borderId="0"/>
    <xf numFmtId="0" fontId="23" fillId="0" borderId="0"/>
    <xf numFmtId="0" fontId="23" fillId="0" borderId="0"/>
    <xf numFmtId="0" fontId="22" fillId="0" borderId="0"/>
    <xf numFmtId="0" fontId="1" fillId="0" borderId="0"/>
    <xf numFmtId="0" fontId="20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8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44" fontId="14" fillId="0" borderId="0" applyFont="0" applyFill="0" applyBorder="0" applyAlignment="0" applyProtection="0"/>
    <xf numFmtId="0" fontId="16" fillId="4" borderId="0" applyNumberFormat="0" applyFont="0" applyBorder="0" applyAlignment="0" applyProtection="0"/>
    <xf numFmtId="0" fontId="16" fillId="4" borderId="0" applyNumberFormat="0" applyBorder="0" applyAlignment="0" applyProtection="0"/>
    <xf numFmtId="0" fontId="30" fillId="0" borderId="0"/>
    <xf numFmtId="0" fontId="30" fillId="0" borderId="0"/>
    <xf numFmtId="0" fontId="28" fillId="0" borderId="0"/>
    <xf numFmtId="44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33" fillId="0" borderId="0" applyNumberFormat="0" applyFill="0" applyBorder="0" applyProtection="0"/>
    <xf numFmtId="0" fontId="21" fillId="0" borderId="0"/>
  </cellStyleXfs>
  <cellXfs count="149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165" fontId="2" fillId="0" borderId="0" xfId="1" applyNumberFormat="1" applyFont="1" applyAlignment="1">
      <alignment horizontal="right" vertical="center"/>
    </xf>
    <xf numFmtId="165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166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vertical="top" wrapText="1"/>
    </xf>
    <xf numFmtId="0" fontId="2" fillId="0" borderId="0" xfId="1" applyFont="1" applyAlignment="1">
      <alignment horizontal="center"/>
    </xf>
    <xf numFmtId="165" fontId="3" fillId="0" borderId="0" xfId="1" applyNumberFormat="1" applyFont="1" applyAlignment="1">
      <alignment horizontal="right" vertical="center"/>
    </xf>
    <xf numFmtId="165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166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vertical="top" wrapText="1"/>
    </xf>
    <xf numFmtId="0" fontId="4" fillId="0" borderId="0" xfId="1" applyFont="1"/>
    <xf numFmtId="0" fontId="4" fillId="0" borderId="0" xfId="1" applyFont="1" applyAlignment="1">
      <alignment horizontal="center"/>
    </xf>
    <xf numFmtId="165" fontId="4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left" vertical="top" wrapText="1"/>
    </xf>
    <xf numFmtId="165" fontId="4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left" vertical="top" wrapText="1"/>
    </xf>
    <xf numFmtId="0" fontId="6" fillId="0" borderId="0" xfId="1" applyFont="1"/>
    <xf numFmtId="165" fontId="5" fillId="2" borderId="0" xfId="1" applyNumberFormat="1" applyFont="1" applyFill="1" applyAlignment="1">
      <alignment horizontal="right" vertical="center"/>
    </xf>
    <xf numFmtId="0" fontId="5" fillId="2" borderId="0" xfId="1" applyFont="1" applyFill="1" applyAlignment="1">
      <alignment horizontal="center" vertical="center"/>
    </xf>
    <xf numFmtId="166" fontId="5" fillId="2" borderId="0" xfId="1" applyNumberFormat="1" applyFont="1" applyFill="1" applyAlignment="1">
      <alignment horizontal="center" vertical="center"/>
    </xf>
    <xf numFmtId="0" fontId="5" fillId="2" borderId="0" xfId="1" applyFont="1" applyFill="1" applyAlignment="1">
      <alignment vertical="top" wrapText="1"/>
    </xf>
    <xf numFmtId="0" fontId="5" fillId="0" borderId="0" xfId="1" applyFont="1" applyAlignment="1">
      <alignment horizontal="center" vertical="center"/>
    </xf>
    <xf numFmtId="165" fontId="4" fillId="0" borderId="1" xfId="1" applyNumberFormat="1" applyFont="1" applyBorder="1" applyAlignment="1">
      <alignment horizontal="right" vertical="center"/>
    </xf>
    <xf numFmtId="0" fontId="7" fillId="0" borderId="1" xfId="1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/>
    </xf>
    <xf numFmtId="0" fontId="5" fillId="0" borderId="0" xfId="1" applyFont="1"/>
    <xf numFmtId="165" fontId="5" fillId="0" borderId="0" xfId="1" applyNumberFormat="1" applyFont="1" applyAlignment="1">
      <alignment horizontal="center" vertical="center"/>
    </xf>
    <xf numFmtId="165" fontId="5" fillId="0" borderId="0" xfId="1" applyNumberFormat="1" applyFont="1" applyAlignment="1">
      <alignment horizontal="right" vertical="center"/>
    </xf>
    <xf numFmtId="0" fontId="8" fillId="0" borderId="2" xfId="1" applyFont="1" applyBorder="1" applyAlignment="1">
      <alignment horizontal="center" vertical="center"/>
    </xf>
    <xf numFmtId="166" fontId="5" fillId="0" borderId="2" xfId="1" applyNumberFormat="1" applyFont="1" applyBorder="1" applyAlignment="1">
      <alignment horizontal="center" vertical="center"/>
    </xf>
    <xf numFmtId="0" fontId="5" fillId="0" borderId="2" xfId="1" applyFont="1" applyBorder="1" applyAlignment="1">
      <alignment vertical="top" wrapText="1"/>
    </xf>
    <xf numFmtId="0" fontId="5" fillId="0" borderId="2" xfId="1" applyFont="1" applyBorder="1" applyAlignment="1">
      <alignment horizontal="center" vertical="center"/>
    </xf>
    <xf numFmtId="1" fontId="4" fillId="0" borderId="0" xfId="1" applyNumberFormat="1" applyFont="1" applyAlignment="1">
      <alignment horizontal="center"/>
    </xf>
    <xf numFmtId="165" fontId="4" fillId="0" borderId="3" xfId="1" applyNumberFormat="1" applyFont="1" applyBorder="1" applyAlignment="1">
      <alignment horizontal="right" vertical="center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center"/>
    </xf>
    <xf numFmtId="1" fontId="5" fillId="0" borderId="0" xfId="1" applyNumberFormat="1" applyFont="1" applyAlignment="1">
      <alignment horizontal="center"/>
    </xf>
    <xf numFmtId="0" fontId="3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" applyFont="1" applyAlignment="1">
      <alignment vertical="top" wrapText="1"/>
    </xf>
    <xf numFmtId="0" fontId="4" fillId="0" borderId="0" xfId="1" applyFont="1" applyAlignment="1">
      <alignment horizontal="left"/>
    </xf>
    <xf numFmtId="10" fontId="4" fillId="0" borderId="0" xfId="1" applyNumberFormat="1" applyFont="1"/>
    <xf numFmtId="165" fontId="3" fillId="0" borderId="0" xfId="1" applyNumberFormat="1" applyFont="1" applyAlignment="1">
      <alignment horizontal="left" vertical="center"/>
    </xf>
    <xf numFmtId="165" fontId="2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vertical="center"/>
    </xf>
    <xf numFmtId="1" fontId="3" fillId="0" borderId="0" xfId="1" applyNumberFormat="1" applyFont="1" applyAlignment="1">
      <alignment horizontal="center"/>
    </xf>
    <xf numFmtId="0" fontId="8" fillId="0" borderId="0" xfId="1" applyFont="1" applyAlignment="1">
      <alignment horizontal="left" vertical="center"/>
    </xf>
    <xf numFmtId="49" fontId="5" fillId="0" borderId="0" xfId="1" applyNumberFormat="1" applyFont="1" applyAlignment="1">
      <alignment horizontal="right" vertical="top" wrapText="1"/>
    </xf>
    <xf numFmtId="49" fontId="3" fillId="0" borderId="0" xfId="1" applyNumberFormat="1" applyFont="1" applyAlignment="1">
      <alignment horizontal="right" vertical="top" wrapText="1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165" fontId="9" fillId="3" borderId="5" xfId="1" applyNumberFormat="1" applyFont="1" applyFill="1" applyBorder="1" applyAlignment="1">
      <alignment horizontal="center" vertical="center"/>
    </xf>
    <xf numFmtId="0" fontId="10" fillId="3" borderId="6" xfId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vertical="top" wrapText="1"/>
    </xf>
    <xf numFmtId="165" fontId="11" fillId="3" borderId="5" xfId="1" applyNumberFormat="1" applyFont="1" applyFill="1" applyBorder="1" applyAlignment="1">
      <alignment horizontal="center" vertical="center"/>
    </xf>
    <xf numFmtId="0" fontId="11" fillId="3" borderId="5" xfId="1" applyFont="1" applyFill="1" applyBorder="1" applyAlignment="1">
      <alignment horizontal="left"/>
    </xf>
    <xf numFmtId="0" fontId="11" fillId="3" borderId="6" xfId="1" applyFont="1" applyFill="1" applyBorder="1" applyAlignment="1">
      <alignment horizontal="left"/>
    </xf>
    <xf numFmtId="0" fontId="11" fillId="3" borderId="4" xfId="1" applyFont="1" applyFill="1" applyBorder="1" applyAlignment="1">
      <alignment horizontal="left" vertical="top" wrapText="1"/>
    </xf>
    <xf numFmtId="165" fontId="9" fillId="3" borderId="8" xfId="1" applyNumberFormat="1" applyFont="1" applyFill="1" applyBorder="1" applyAlignment="1">
      <alignment horizontal="right" vertical="center"/>
    </xf>
    <xf numFmtId="165" fontId="5" fillId="3" borderId="8" xfId="1" applyNumberFormat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left"/>
    </xf>
    <xf numFmtId="0" fontId="5" fillId="3" borderId="8" xfId="1" applyFont="1" applyFill="1" applyBorder="1" applyAlignment="1">
      <alignment horizontal="left" vertical="top" wrapText="1"/>
    </xf>
    <xf numFmtId="165" fontId="10" fillId="0" borderId="7" xfId="1" applyNumberFormat="1" applyFont="1" applyBorder="1" applyAlignment="1">
      <alignment horizontal="right" vertical="center" wrapText="1"/>
    </xf>
    <xf numFmtId="165" fontId="3" fillId="0" borderId="7" xfId="1" applyNumberFormat="1" applyFont="1" applyBorder="1" applyAlignment="1">
      <alignment horizontal="right" vertical="center"/>
    </xf>
    <xf numFmtId="166" fontId="3" fillId="0" borderId="7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vertical="top" wrapText="1"/>
    </xf>
    <xf numFmtId="165" fontId="2" fillId="0" borderId="7" xfId="1" applyNumberFormat="1" applyFont="1" applyBorder="1" applyAlignment="1">
      <alignment horizontal="right" vertical="center"/>
    </xf>
    <xf numFmtId="165" fontId="2" fillId="0" borderId="7" xfId="1" applyNumberFormat="1" applyFont="1" applyBorder="1" applyAlignment="1">
      <alignment horizontal="right" vertical="center" wrapText="1"/>
    </xf>
    <xf numFmtId="0" fontId="3" fillId="0" borderId="7" xfId="1" applyFont="1" applyBorder="1" applyAlignment="1">
      <alignment vertical="top" wrapText="1"/>
    </xf>
    <xf numFmtId="0" fontId="5" fillId="0" borderId="7" xfId="1" applyFont="1" applyBorder="1" applyAlignment="1">
      <alignment vertical="top" wrapText="1"/>
    </xf>
    <xf numFmtId="165" fontId="5" fillId="3" borderId="7" xfId="1" applyNumberFormat="1" applyFont="1" applyFill="1" applyBorder="1" applyAlignment="1">
      <alignment horizontal="right" vertical="center"/>
    </xf>
    <xf numFmtId="0" fontId="5" fillId="3" borderId="7" xfId="1" applyFont="1" applyFill="1" applyBorder="1" applyAlignment="1">
      <alignment vertical="top" wrapText="1"/>
    </xf>
    <xf numFmtId="165" fontId="3" fillId="0" borderId="7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3" fillId="0" borderId="9" xfId="1" applyFont="1" applyBorder="1" applyAlignment="1">
      <alignment vertical="top" wrapText="1"/>
    </xf>
    <xf numFmtId="165" fontId="12" fillId="0" borderId="7" xfId="1" applyNumberFormat="1" applyFont="1" applyBorder="1" applyAlignment="1">
      <alignment horizontal="right" vertical="center" wrapText="1"/>
    </xf>
    <xf numFmtId="166" fontId="2" fillId="0" borderId="7" xfId="1" applyNumberFormat="1" applyFont="1" applyBorder="1" applyAlignment="1">
      <alignment horizontal="center" vertical="center" wrapText="1"/>
    </xf>
    <xf numFmtId="0" fontId="8" fillId="0" borderId="7" xfId="1" applyFont="1" applyBorder="1" applyAlignment="1">
      <alignment vertical="top" wrapText="1"/>
    </xf>
    <xf numFmtId="0" fontId="6" fillId="0" borderId="7" xfId="1" applyFont="1" applyBorder="1" applyAlignment="1">
      <alignment horizontal="center" vertical="top" wrapText="1"/>
    </xf>
    <xf numFmtId="165" fontId="3" fillId="3" borderId="7" xfId="1" applyNumberFormat="1" applyFont="1" applyFill="1" applyBorder="1" applyAlignment="1">
      <alignment horizontal="right" vertical="center"/>
    </xf>
    <xf numFmtId="0" fontId="3" fillId="3" borderId="7" xfId="1" applyFont="1" applyFill="1" applyBorder="1" applyAlignment="1">
      <alignment horizontal="center" vertical="center"/>
    </xf>
    <xf numFmtId="166" fontId="3" fillId="3" borderId="7" xfId="1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horizontal="center" vertical="center" wrapText="1"/>
    </xf>
    <xf numFmtId="165" fontId="5" fillId="0" borderId="7" xfId="1" applyNumberFormat="1" applyFont="1" applyBorder="1" applyAlignment="1">
      <alignment horizontal="center" vertical="center" wrapText="1"/>
    </xf>
    <xf numFmtId="166" fontId="5" fillId="0" borderId="7" xfId="1" applyNumberFormat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5" fontId="10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166" fontId="10" fillId="0" borderId="0" xfId="1" applyNumberFormat="1" applyFont="1" applyAlignment="1">
      <alignment horizontal="center" vertical="center"/>
    </xf>
    <xf numFmtId="0" fontId="9" fillId="0" borderId="0" xfId="1" applyFont="1" applyAlignment="1">
      <alignment vertical="top" wrapText="1"/>
    </xf>
    <xf numFmtId="165" fontId="11" fillId="3" borderId="7" xfId="1" applyNumberFormat="1" applyFont="1" applyFill="1" applyBorder="1" applyAlignment="1">
      <alignment horizontal="right" vertical="center"/>
    </xf>
    <xf numFmtId="165" fontId="9" fillId="3" borderId="7" xfId="1" applyNumberFormat="1" applyFont="1" applyFill="1" applyBorder="1" applyAlignment="1">
      <alignment horizontal="right" vertical="center"/>
    </xf>
    <xf numFmtId="166" fontId="2" fillId="0" borderId="9" xfId="1" applyNumberFormat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165" fontId="2" fillId="0" borderId="9" xfId="1" applyNumberFormat="1" applyFont="1" applyBorder="1" applyAlignment="1">
      <alignment horizontal="right" vertical="center" wrapText="1"/>
    </xf>
    <xf numFmtId="165" fontId="10" fillId="0" borderId="9" xfId="1" applyNumberFormat="1" applyFont="1" applyBorder="1" applyAlignment="1">
      <alignment horizontal="right" vertical="center" wrapText="1"/>
    </xf>
    <xf numFmtId="166" fontId="3" fillId="0" borderId="0" xfId="1" applyNumberFormat="1" applyFont="1" applyAlignment="1">
      <alignment horizontal="center" vertical="center" wrapText="1"/>
    </xf>
    <xf numFmtId="0" fontId="5" fillId="3" borderId="2" xfId="1" applyFont="1" applyFill="1" applyBorder="1" applyAlignment="1">
      <alignment vertical="top" wrapText="1"/>
    </xf>
    <xf numFmtId="166" fontId="5" fillId="3" borderId="2" xfId="1" applyNumberFormat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165" fontId="5" fillId="3" borderId="0" xfId="1" applyNumberFormat="1" applyFont="1" applyFill="1" applyAlignment="1">
      <alignment horizontal="right" vertical="center"/>
    </xf>
    <xf numFmtId="0" fontId="4" fillId="3" borderId="1" xfId="1" applyFont="1" applyFill="1" applyBorder="1" applyAlignment="1">
      <alignment vertical="top" wrapText="1"/>
    </xf>
    <xf numFmtId="166" fontId="4" fillId="3" borderId="1" xfId="1" applyNumberFormat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/>
    </xf>
    <xf numFmtId="165" fontId="4" fillId="3" borderId="1" xfId="1" applyNumberFormat="1" applyFont="1" applyFill="1" applyBorder="1" applyAlignment="1">
      <alignment horizontal="right" vertical="center"/>
    </xf>
    <xf numFmtId="3" fontId="2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5" fillId="3" borderId="10" xfId="1" applyFont="1" applyFill="1" applyBorder="1" applyAlignment="1">
      <alignment vertical="top" wrapText="1"/>
    </xf>
    <xf numFmtId="166" fontId="3" fillId="3" borderId="10" xfId="1" applyNumberFormat="1" applyFont="1" applyFill="1" applyBorder="1" applyAlignment="1">
      <alignment horizontal="center" vertical="center"/>
    </xf>
    <xf numFmtId="0" fontId="3" fillId="3" borderId="10" xfId="1" applyFont="1" applyFill="1" applyBorder="1" applyAlignment="1">
      <alignment horizontal="center" vertical="center"/>
    </xf>
    <xf numFmtId="165" fontId="3" fillId="3" borderId="10" xfId="1" applyNumberFormat="1" applyFont="1" applyFill="1" applyBorder="1" applyAlignment="1">
      <alignment horizontal="right" vertical="center"/>
    </xf>
    <xf numFmtId="165" fontId="5" fillId="3" borderId="10" xfId="1" applyNumberFormat="1" applyFont="1" applyFill="1" applyBorder="1" applyAlignment="1">
      <alignment horizontal="right" vertical="center"/>
    </xf>
    <xf numFmtId="0" fontId="5" fillId="0" borderId="0" xfId="1" applyFont="1" applyAlignment="1">
      <alignment vertical="top"/>
    </xf>
    <xf numFmtId="0" fontId="7" fillId="0" borderId="7" xfId="1" applyFont="1" applyBorder="1" applyAlignment="1">
      <alignment vertical="top" wrapText="1"/>
    </xf>
    <xf numFmtId="0" fontId="3" fillId="0" borderId="12" xfId="1" applyFont="1" applyBorder="1" applyAlignment="1">
      <alignment vertical="top" wrapText="1"/>
    </xf>
    <xf numFmtId="166" fontId="2" fillId="0" borderId="12" xfId="1" applyNumberFormat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165" fontId="2" fillId="0" borderId="12" xfId="1" applyNumberFormat="1" applyFont="1" applyBorder="1" applyAlignment="1">
      <alignment horizontal="right" vertical="center" wrapText="1"/>
    </xf>
    <xf numFmtId="165" fontId="10" fillId="0" borderId="12" xfId="1" applyNumberFormat="1" applyFont="1" applyBorder="1" applyAlignment="1">
      <alignment horizontal="right" vertical="center" wrapText="1"/>
    </xf>
    <xf numFmtId="0" fontId="4" fillId="0" borderId="9" xfId="1" applyFont="1" applyBorder="1" applyAlignment="1">
      <alignment vertical="top" wrapText="1"/>
    </xf>
    <xf numFmtId="0" fontId="5" fillId="0" borderId="9" xfId="1" applyFont="1" applyBorder="1" applyAlignment="1">
      <alignment vertical="top" wrapText="1"/>
    </xf>
    <xf numFmtId="0" fontId="15" fillId="0" borderId="7" xfId="1" applyFont="1" applyBorder="1" applyAlignment="1">
      <alignment vertical="top" wrapText="1"/>
    </xf>
    <xf numFmtId="0" fontId="15" fillId="0" borderId="9" xfId="1" applyFont="1" applyBorder="1" applyAlignment="1">
      <alignment vertical="top" wrapText="1"/>
    </xf>
    <xf numFmtId="166" fontId="3" fillId="0" borderId="9" xfId="1" applyNumberFormat="1" applyFont="1" applyBorder="1" applyAlignment="1">
      <alignment horizontal="center" vertical="center" wrapText="1"/>
    </xf>
    <xf numFmtId="165" fontId="3" fillId="0" borderId="9" xfId="1" applyNumberFormat="1" applyFont="1" applyBorder="1" applyAlignment="1">
      <alignment horizontal="center" vertical="center" wrapText="1"/>
    </xf>
    <xf numFmtId="0" fontId="6" fillId="0" borderId="9" xfId="1" applyFont="1" applyBorder="1" applyAlignment="1">
      <alignment vertical="top" wrapText="1"/>
    </xf>
    <xf numFmtId="0" fontId="2" fillId="0" borderId="0" xfId="1" applyFont="1" applyAlignment="1">
      <alignment horizontal="center" vertical="top"/>
    </xf>
    <xf numFmtId="165" fontId="2" fillId="0" borderId="13" xfId="1" applyNumberFormat="1" applyFont="1" applyBorder="1" applyAlignment="1">
      <alignment horizontal="right" vertical="center" wrapText="1"/>
    </xf>
    <xf numFmtId="165" fontId="10" fillId="0" borderId="13" xfId="1" applyNumberFormat="1" applyFont="1" applyBorder="1" applyAlignment="1">
      <alignment horizontal="right" vertical="center" wrapText="1"/>
    </xf>
    <xf numFmtId="0" fontId="34" fillId="0" borderId="7" xfId="1" applyFont="1" applyBorder="1" applyAlignment="1">
      <alignment vertical="top" wrapText="1"/>
    </xf>
    <xf numFmtId="166" fontId="34" fillId="0" borderId="9" xfId="1" applyNumberFormat="1" applyFont="1" applyBorder="1" applyAlignment="1">
      <alignment horizontal="center" vertical="center" wrapText="1"/>
    </xf>
    <xf numFmtId="0" fontId="34" fillId="0" borderId="9" xfId="1" applyFont="1" applyBorder="1" applyAlignment="1">
      <alignment horizontal="center" vertical="center" wrapText="1"/>
    </xf>
    <xf numFmtId="0" fontId="34" fillId="0" borderId="9" xfId="1" applyFont="1" applyBorder="1" applyAlignment="1">
      <alignment vertical="top" wrapText="1"/>
    </xf>
    <xf numFmtId="165" fontId="34" fillId="0" borderId="7" xfId="1" applyNumberFormat="1" applyFont="1" applyBorder="1" applyAlignment="1">
      <alignment horizontal="right" vertical="center" wrapText="1"/>
    </xf>
    <xf numFmtId="165" fontId="3" fillId="0" borderId="7" xfId="1" applyNumberFormat="1" applyFont="1" applyBorder="1" applyAlignment="1">
      <alignment horizontal="right" vertical="center" wrapText="1"/>
    </xf>
    <xf numFmtId="166" fontId="34" fillId="0" borderId="7" xfId="1" applyNumberFormat="1" applyFont="1" applyBorder="1" applyAlignment="1">
      <alignment horizontal="center" vertical="center" wrapText="1"/>
    </xf>
    <xf numFmtId="0" fontId="34" fillId="0" borderId="7" xfId="1" applyFont="1" applyBorder="1" applyAlignment="1">
      <alignment horizontal="center" vertical="center" wrapText="1"/>
    </xf>
    <xf numFmtId="0" fontId="34" fillId="0" borderId="0" xfId="1" applyFont="1" applyAlignment="1">
      <alignment horizontal="center" vertical="top"/>
    </xf>
    <xf numFmtId="16" fontId="2" fillId="0" borderId="0" xfId="1" applyNumberFormat="1" applyFont="1" applyAlignment="1">
      <alignment horizontal="center" vertical="top"/>
    </xf>
    <xf numFmtId="0" fontId="5" fillId="0" borderId="0" xfId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</cellXfs>
  <cellStyles count="135">
    <cellStyle name="Ellenőrzőcella 2" xfId="8" xr:uid="{00000000-0005-0000-0000-000000000000}"/>
    <cellStyle name="Ezres 2" xfId="6" xr:uid="{00000000-0005-0000-0000-000001000000}"/>
    <cellStyle name="Ezres 2 2" xfId="18" xr:uid="{00000000-0005-0000-0000-000002000000}"/>
    <cellStyle name="Ezres 2 2 2" xfId="19" xr:uid="{00000000-0005-0000-0000-000003000000}"/>
    <cellStyle name="Ezres 2 3" xfId="20" xr:uid="{00000000-0005-0000-0000-000004000000}"/>
    <cellStyle name="Ezres 2 4" xfId="21" xr:uid="{00000000-0005-0000-0000-000005000000}"/>
    <cellStyle name="Ezres 2 5" xfId="22" xr:uid="{00000000-0005-0000-0000-000006000000}"/>
    <cellStyle name="Ezres 2 6" xfId="17" xr:uid="{00000000-0005-0000-0000-000007000000}"/>
    <cellStyle name="Ezres 3" xfId="23" xr:uid="{00000000-0005-0000-0000-000008000000}"/>
    <cellStyle name="Ezres 3 2" xfId="24" xr:uid="{00000000-0005-0000-0000-000009000000}"/>
    <cellStyle name="Ezres 3 3" xfId="25" xr:uid="{00000000-0005-0000-0000-00000A000000}"/>
    <cellStyle name="Ezres 4" xfId="26" xr:uid="{00000000-0005-0000-0000-00000B000000}"/>
    <cellStyle name="Ezres 4 2" xfId="27" xr:uid="{00000000-0005-0000-0000-00000C000000}"/>
    <cellStyle name="Ezres 4 2 2" xfId="28" xr:uid="{00000000-0005-0000-0000-00000D000000}"/>
    <cellStyle name="Ezres 4 2 2 2" xfId="125" xr:uid="{00000000-0005-0000-0000-00000E000000}"/>
    <cellStyle name="Ezres 4 2 3" xfId="124" xr:uid="{00000000-0005-0000-0000-00000F000000}"/>
    <cellStyle name="Ezres 4 3" xfId="29" xr:uid="{00000000-0005-0000-0000-000010000000}"/>
    <cellStyle name="Ezres 4 3 2" xfId="126" xr:uid="{00000000-0005-0000-0000-000011000000}"/>
    <cellStyle name="Ezres 4 4" xfId="123" xr:uid="{00000000-0005-0000-0000-000012000000}"/>
    <cellStyle name="Ezres 5" xfId="30" xr:uid="{00000000-0005-0000-0000-000013000000}"/>
    <cellStyle name="Mena 2" xfId="31" xr:uid="{00000000-0005-0000-0000-000014000000}"/>
    <cellStyle name="Mena 2 2" xfId="32" xr:uid="{00000000-0005-0000-0000-000015000000}"/>
    <cellStyle name="Mena 2 2 2" xfId="33" xr:uid="{00000000-0005-0000-0000-000016000000}"/>
    <cellStyle name="Mena 2 2 2 2" xfId="129" xr:uid="{00000000-0005-0000-0000-000017000000}"/>
    <cellStyle name="Mena 2 2 3" xfId="128" xr:uid="{00000000-0005-0000-0000-000018000000}"/>
    <cellStyle name="Mena 2 3" xfId="34" xr:uid="{00000000-0005-0000-0000-000019000000}"/>
    <cellStyle name="Mena 2 3 2" xfId="130" xr:uid="{00000000-0005-0000-0000-00001A000000}"/>
    <cellStyle name="Mena 2 4" xfId="35" xr:uid="{00000000-0005-0000-0000-00001B000000}"/>
    <cellStyle name="Mena 2 4 2" xfId="131" xr:uid="{00000000-0005-0000-0000-00001C000000}"/>
    <cellStyle name="Mena 2 5" xfId="127" xr:uid="{00000000-0005-0000-0000-00001D000000}"/>
    <cellStyle name="Normál" xfId="0" builtinId="0"/>
    <cellStyle name="Normál 10" xfId="36" xr:uid="{00000000-0005-0000-0000-00001F000000}"/>
    <cellStyle name="Normál 10 2" xfId="37" xr:uid="{00000000-0005-0000-0000-000020000000}"/>
    <cellStyle name="Normál 11" xfId="38" xr:uid="{00000000-0005-0000-0000-000021000000}"/>
    <cellStyle name="Normál 12" xfId="39" xr:uid="{00000000-0005-0000-0000-000022000000}"/>
    <cellStyle name="Normál 13" xfId="40" xr:uid="{00000000-0005-0000-0000-000023000000}"/>
    <cellStyle name="Normál 14" xfId="41" xr:uid="{00000000-0005-0000-0000-000024000000}"/>
    <cellStyle name="Normál 14 2" xfId="42" xr:uid="{00000000-0005-0000-0000-000025000000}"/>
    <cellStyle name="Normál 15" xfId="43" xr:uid="{00000000-0005-0000-0000-000026000000}"/>
    <cellStyle name="Normál 15 2" xfId="44" xr:uid="{00000000-0005-0000-0000-000027000000}"/>
    <cellStyle name="Normál 16" xfId="119" xr:uid="{00000000-0005-0000-0000-000028000000}"/>
    <cellStyle name="Normál 17" xfId="121" xr:uid="{00000000-0005-0000-0000-000029000000}"/>
    <cellStyle name="Normál 18" xfId="133" xr:uid="{00000000-0005-0000-0000-00002A000000}"/>
    <cellStyle name="Normal 2" xfId="45" xr:uid="{00000000-0005-0000-0000-00002B000000}"/>
    <cellStyle name="Normál 2" xfId="1" xr:uid="{00000000-0005-0000-0000-00002C000000}"/>
    <cellStyle name="Normal 2 10" xfId="46" xr:uid="{00000000-0005-0000-0000-00002D000000}"/>
    <cellStyle name="Normal 2 11" xfId="47" xr:uid="{00000000-0005-0000-0000-00002E000000}"/>
    <cellStyle name="Normal 2 12" xfId="48" xr:uid="{00000000-0005-0000-0000-00002F000000}"/>
    <cellStyle name="Normal 2 13" xfId="49" xr:uid="{00000000-0005-0000-0000-000030000000}"/>
    <cellStyle name="Normal 2 14" xfId="50" xr:uid="{00000000-0005-0000-0000-000031000000}"/>
    <cellStyle name="Normal 2 15" xfId="51" xr:uid="{00000000-0005-0000-0000-000032000000}"/>
    <cellStyle name="Normal 2 16" xfId="52" xr:uid="{00000000-0005-0000-0000-000033000000}"/>
    <cellStyle name="Normal 2 17" xfId="53" xr:uid="{00000000-0005-0000-0000-000034000000}"/>
    <cellStyle name="Normal 2 18" xfId="54" xr:uid="{00000000-0005-0000-0000-000035000000}"/>
    <cellStyle name="Normal 2 19" xfId="55" xr:uid="{00000000-0005-0000-0000-000036000000}"/>
    <cellStyle name="Normal 2 2" xfId="56" xr:uid="{00000000-0005-0000-0000-000037000000}"/>
    <cellStyle name="Normál 2 2" xfId="11" xr:uid="{00000000-0005-0000-0000-000038000000}"/>
    <cellStyle name="Normál 2 2 2" xfId="58" xr:uid="{00000000-0005-0000-0000-000039000000}"/>
    <cellStyle name="Normál 2 2 3" xfId="59" xr:uid="{00000000-0005-0000-0000-00003A000000}"/>
    <cellStyle name="Normál 2 2 4" xfId="60" xr:uid="{00000000-0005-0000-0000-00003B000000}"/>
    <cellStyle name="Normál 2 2 5" xfId="61" xr:uid="{00000000-0005-0000-0000-00003C000000}"/>
    <cellStyle name="Normál 2 2 6" xfId="62" xr:uid="{00000000-0005-0000-0000-00003D000000}"/>
    <cellStyle name="Normál 2 2 7" xfId="57" xr:uid="{00000000-0005-0000-0000-00003E000000}"/>
    <cellStyle name="Normal 2 20" xfId="63" xr:uid="{00000000-0005-0000-0000-00003F000000}"/>
    <cellStyle name="Normal 2 21" xfId="64" xr:uid="{00000000-0005-0000-0000-000040000000}"/>
    <cellStyle name="Normal 2 22" xfId="65" xr:uid="{00000000-0005-0000-0000-000041000000}"/>
    <cellStyle name="Normal 2 23" xfId="66" xr:uid="{00000000-0005-0000-0000-000042000000}"/>
    <cellStyle name="Normal 2 24" xfId="67" xr:uid="{00000000-0005-0000-0000-000043000000}"/>
    <cellStyle name="Normal 2 25" xfId="134" xr:uid="{00000000-0005-0000-0000-000044000000}"/>
    <cellStyle name="Normal 2 3" xfId="68" xr:uid="{00000000-0005-0000-0000-000045000000}"/>
    <cellStyle name="Normál 2 3" xfId="69" xr:uid="{00000000-0005-0000-0000-000046000000}"/>
    <cellStyle name="Normal 2 4" xfId="70" xr:uid="{00000000-0005-0000-0000-000047000000}"/>
    <cellStyle name="Normál 2 4" xfId="71" xr:uid="{00000000-0005-0000-0000-000048000000}"/>
    <cellStyle name="Normál 2 4 3" xfId="72" xr:uid="{00000000-0005-0000-0000-000049000000}"/>
    <cellStyle name="Normál 2 4 4" xfId="73" xr:uid="{00000000-0005-0000-0000-00004A000000}"/>
    <cellStyle name="Normal 2 5" xfId="74" xr:uid="{00000000-0005-0000-0000-00004B000000}"/>
    <cellStyle name="Normál 2 5" xfId="75" xr:uid="{00000000-0005-0000-0000-00004C000000}"/>
    <cellStyle name="Normal 2 6" xfId="76" xr:uid="{00000000-0005-0000-0000-00004D000000}"/>
    <cellStyle name="Normál 2 6" xfId="77" xr:uid="{00000000-0005-0000-0000-00004E000000}"/>
    <cellStyle name="Normal 2 7" xfId="78" xr:uid="{00000000-0005-0000-0000-00004F000000}"/>
    <cellStyle name="Normál 2 7" xfId="120" xr:uid="{00000000-0005-0000-0000-000050000000}"/>
    <cellStyle name="Normal 2 8" xfId="79" xr:uid="{00000000-0005-0000-0000-000051000000}"/>
    <cellStyle name="Normal 2 9" xfId="80" xr:uid="{00000000-0005-0000-0000-000052000000}"/>
    <cellStyle name="Normal 3" xfId="81" xr:uid="{00000000-0005-0000-0000-000053000000}"/>
    <cellStyle name="Normál 3" xfId="2" xr:uid="{00000000-0005-0000-0000-000054000000}"/>
    <cellStyle name="Normál 3 2" xfId="5" xr:uid="{00000000-0005-0000-0000-000055000000}"/>
    <cellStyle name="Normál 3 2 2" xfId="83" xr:uid="{00000000-0005-0000-0000-000056000000}"/>
    <cellStyle name="Normál 3 2 3" xfId="82" xr:uid="{00000000-0005-0000-0000-000057000000}"/>
    <cellStyle name="Normál 3 3" xfId="12" xr:uid="{00000000-0005-0000-0000-000058000000}"/>
    <cellStyle name="Normál 3 4" xfId="84" xr:uid="{00000000-0005-0000-0000-000059000000}"/>
    <cellStyle name="Normál 38" xfId="14" xr:uid="{00000000-0005-0000-0000-00005A000000}"/>
    <cellStyle name="Normal 4" xfId="85" xr:uid="{00000000-0005-0000-0000-00005B000000}"/>
    <cellStyle name="Normál 4" xfId="7" xr:uid="{00000000-0005-0000-0000-00005C000000}"/>
    <cellStyle name="Normál 4 2" xfId="87" xr:uid="{00000000-0005-0000-0000-00005D000000}"/>
    <cellStyle name="Normál 4 3" xfId="88" xr:uid="{00000000-0005-0000-0000-00005E000000}"/>
    <cellStyle name="Normál 4 4" xfId="86" xr:uid="{00000000-0005-0000-0000-00005F000000}"/>
    <cellStyle name="Normál 5" xfId="4" xr:uid="{00000000-0005-0000-0000-000060000000}"/>
    <cellStyle name="Normál 5 2" xfId="90" xr:uid="{00000000-0005-0000-0000-000061000000}"/>
    <cellStyle name="Normál 5 2 2" xfId="91" xr:uid="{00000000-0005-0000-0000-000062000000}"/>
    <cellStyle name="Normál 5 3" xfId="92" xr:uid="{00000000-0005-0000-0000-000063000000}"/>
    <cellStyle name="Normál 5 4" xfId="93" xr:uid="{00000000-0005-0000-0000-000064000000}"/>
    <cellStyle name="Normál 5 5" xfId="89" xr:uid="{00000000-0005-0000-0000-000065000000}"/>
    <cellStyle name="Normál 6" xfId="10" xr:uid="{00000000-0005-0000-0000-000066000000}"/>
    <cellStyle name="Normál 6 2" xfId="95" xr:uid="{00000000-0005-0000-0000-000067000000}"/>
    <cellStyle name="Normál 6 2 2" xfId="96" xr:uid="{00000000-0005-0000-0000-000068000000}"/>
    <cellStyle name="Normál 6 3" xfId="97" xr:uid="{00000000-0005-0000-0000-000069000000}"/>
    <cellStyle name="Normál 6 4" xfId="98" xr:uid="{00000000-0005-0000-0000-00006A000000}"/>
    <cellStyle name="Normál 6 5" xfId="94" xr:uid="{00000000-0005-0000-0000-00006B000000}"/>
    <cellStyle name="Normál 7" xfId="13" xr:uid="{00000000-0005-0000-0000-00006C000000}"/>
    <cellStyle name="Normál 7 2" xfId="100" xr:uid="{00000000-0005-0000-0000-00006D000000}"/>
    <cellStyle name="Normál 7 3" xfId="99" xr:uid="{00000000-0005-0000-0000-00006E000000}"/>
    <cellStyle name="Normál 8" xfId="101" xr:uid="{00000000-0005-0000-0000-00006F000000}"/>
    <cellStyle name="Normál 8 2" xfId="102" xr:uid="{00000000-0005-0000-0000-000070000000}"/>
    <cellStyle name="Normál 8 2 2" xfId="103" xr:uid="{00000000-0005-0000-0000-000071000000}"/>
    <cellStyle name="Normál 8 2 2 2" xfId="104" xr:uid="{00000000-0005-0000-0000-000072000000}"/>
    <cellStyle name="Normál 8 2 3" xfId="105" xr:uid="{00000000-0005-0000-0000-000073000000}"/>
    <cellStyle name="Normál 8 3" xfId="106" xr:uid="{00000000-0005-0000-0000-000074000000}"/>
    <cellStyle name="Normál 8 3 2" xfId="107" xr:uid="{00000000-0005-0000-0000-000075000000}"/>
    <cellStyle name="Normál 8 4" xfId="108" xr:uid="{00000000-0005-0000-0000-000076000000}"/>
    <cellStyle name="Normál 8 5" xfId="109" xr:uid="{00000000-0005-0000-0000-000077000000}"/>
    <cellStyle name="Normál 8 6" xfId="110" xr:uid="{00000000-0005-0000-0000-000078000000}"/>
    <cellStyle name="Normál 9" xfId="16" xr:uid="{00000000-0005-0000-0000-000079000000}"/>
    <cellStyle name="Normál 9 2" xfId="111" xr:uid="{00000000-0005-0000-0000-00007A000000}"/>
    <cellStyle name="Normál 9 3" xfId="112" xr:uid="{00000000-0005-0000-0000-00007B000000}"/>
    <cellStyle name="Normálna 2" xfId="113" xr:uid="{00000000-0005-0000-0000-00007C000000}"/>
    <cellStyle name="Normálna 2 2" xfId="114" xr:uid="{00000000-0005-0000-0000-00007D000000}"/>
    <cellStyle name="Normálna 2 2 2" xfId="115" xr:uid="{00000000-0005-0000-0000-00007E000000}"/>
    <cellStyle name="Pénznem 2" xfId="3" xr:uid="{00000000-0005-0000-0000-00007F000000}"/>
    <cellStyle name="Pénznem 2 2" xfId="116" xr:uid="{00000000-0005-0000-0000-000080000000}"/>
    <cellStyle name="Pénznem 2 2 2" xfId="132" xr:uid="{00000000-0005-0000-0000-000081000000}"/>
    <cellStyle name="Pénznem 2 3" xfId="122" xr:uid="{00000000-0005-0000-0000-000082000000}"/>
    <cellStyle name="Rossz 2" xfId="9" xr:uid="{00000000-0005-0000-0000-000083000000}"/>
    <cellStyle name="Rossz 2 2" xfId="118" xr:uid="{00000000-0005-0000-0000-000084000000}"/>
    <cellStyle name="Rossz 2 3" xfId="117" xr:uid="{00000000-0005-0000-0000-000085000000}"/>
    <cellStyle name="Százalék 2" xfId="15" xr:uid="{00000000-0005-0000-0000-000086000000}"/>
  </cellStyles>
  <dxfs count="0"/>
  <tableStyles count="1" defaultTableStyle="TableStyleMedium2" defaultPivotStyle="PivotStyleLight16">
    <tableStyle name="Tabellenformat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438437</xdr:colOff>
      <xdr:row>0</xdr:row>
      <xdr:rowOff>97087</xdr:rowOff>
    </xdr:from>
    <xdr:to>
      <xdr:col>7</xdr:col>
      <xdr:colOff>672914</xdr:colOff>
      <xdr:row>2</xdr:row>
      <xdr:rowOff>113927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D5D5F35F-7612-42D1-8E83-48D4D70915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277995" y="97087"/>
          <a:ext cx="952515" cy="6469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600075</xdr:colOff>
      <xdr:row>0</xdr:row>
      <xdr:rowOff>38100</xdr:rowOff>
    </xdr:from>
    <xdr:to>
      <xdr:col>7</xdr:col>
      <xdr:colOff>771540</xdr:colOff>
      <xdr:row>3</xdr:row>
      <xdr:rowOff>27830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479E3929-F31D-47EC-B9AF-523066F327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238875" y="38100"/>
          <a:ext cx="952515" cy="6469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6"/>
  <sheetViews>
    <sheetView tabSelected="1" zoomScale="130" zoomScaleNormal="130" workbookViewId="0">
      <selection activeCell="I10" sqref="I10"/>
    </sheetView>
  </sheetViews>
  <sheetFormatPr defaultColWidth="9.109375" defaultRowHeight="10.199999999999999"/>
  <cols>
    <col min="1" max="1" width="3.44140625" style="9" customWidth="1"/>
    <col min="2" max="2" width="48.33203125" style="8" bestFit="1" customWidth="1"/>
    <col min="3" max="3" width="7.5546875" style="7" bestFit="1" customWidth="1"/>
    <col min="4" max="4" width="6.88671875" style="6" customWidth="1"/>
    <col min="5" max="7" width="10.6640625" style="5" customWidth="1"/>
    <col min="8" max="8" width="10.6640625" style="4" customWidth="1"/>
    <col min="9" max="9" width="11.5546875" style="3" bestFit="1" customWidth="1"/>
    <col min="10" max="10" width="9.5546875" style="2" bestFit="1" customWidth="1"/>
    <col min="11" max="13" width="9.109375" style="1"/>
    <col min="14" max="16" width="15.6640625" style="1" customWidth="1"/>
    <col min="17" max="16384" width="9.109375" style="1"/>
  </cols>
  <sheetData>
    <row r="1" spans="1:16" s="2" customFormat="1" ht="36.75" customHeight="1">
      <c r="A1" s="147" t="s">
        <v>48</v>
      </c>
      <c r="B1" s="147"/>
      <c r="C1" s="13"/>
      <c r="D1" s="6"/>
      <c r="E1" s="11"/>
      <c r="F1" s="11"/>
      <c r="G1" s="11"/>
      <c r="H1" s="10"/>
      <c r="I1" s="3"/>
    </row>
    <row r="2" spans="1:16" s="2" customFormat="1">
      <c r="A2" s="56" t="s">
        <v>83</v>
      </c>
      <c r="B2" s="46"/>
      <c r="C2" s="13"/>
      <c r="D2" s="6"/>
      <c r="E2" s="11"/>
      <c r="F2" s="11"/>
      <c r="G2" s="11"/>
      <c r="H2" s="10"/>
      <c r="I2" s="3"/>
    </row>
    <row r="3" spans="1:16" s="2" customFormat="1">
      <c r="A3" s="57" t="s">
        <v>306</v>
      </c>
      <c r="B3" s="46"/>
      <c r="C3" s="13"/>
      <c r="D3" s="6"/>
      <c r="E3" s="11"/>
      <c r="F3" s="11"/>
      <c r="G3" s="11"/>
      <c r="H3" s="10"/>
      <c r="I3" s="3"/>
    </row>
    <row r="4" spans="1:16" s="2" customFormat="1">
      <c r="A4" s="56" t="s">
        <v>322</v>
      </c>
      <c r="B4" s="18"/>
      <c r="C4" s="13"/>
      <c r="D4" s="6"/>
      <c r="E4" s="11"/>
      <c r="F4" s="11"/>
      <c r="G4" s="11"/>
      <c r="H4" s="10"/>
      <c r="I4" s="3"/>
    </row>
    <row r="5" spans="1:16" s="2" customFormat="1">
      <c r="A5" s="12"/>
      <c r="B5" s="55"/>
      <c r="C5" s="13"/>
      <c r="D5" s="6"/>
      <c r="E5" s="10"/>
      <c r="F5" s="11"/>
      <c r="G5" s="11"/>
      <c r="H5" s="10"/>
      <c r="I5" s="3"/>
    </row>
    <row r="6" spans="1:16" s="2" customFormat="1">
      <c r="A6" s="12"/>
      <c r="B6" s="55"/>
      <c r="C6" s="13"/>
      <c r="D6" s="6"/>
      <c r="E6" s="10"/>
      <c r="F6" s="11"/>
      <c r="G6" s="11"/>
      <c r="H6" s="10"/>
      <c r="I6" s="3"/>
    </row>
    <row r="7" spans="1:16" s="32" customFormat="1">
      <c r="A7" s="26"/>
      <c r="B7" s="54"/>
      <c r="C7" s="13"/>
      <c r="D7" s="6"/>
      <c r="E7" s="34"/>
      <c r="F7" s="33"/>
      <c r="G7" s="33"/>
      <c r="H7" s="34"/>
      <c r="I7" s="45"/>
      <c r="J7" s="2"/>
      <c r="K7" s="1"/>
      <c r="L7" s="1"/>
      <c r="M7" s="1"/>
      <c r="N7" s="7"/>
      <c r="O7" s="6"/>
      <c r="P7" s="5"/>
    </row>
    <row r="8" spans="1:16" s="2" customFormat="1">
      <c r="A8" s="26"/>
      <c r="B8" s="46" t="s">
        <v>4</v>
      </c>
      <c r="C8" s="3"/>
      <c r="D8" s="53"/>
      <c r="E8" s="10"/>
      <c r="F8" s="11"/>
      <c r="G8" s="11"/>
      <c r="H8" s="10"/>
      <c r="I8" s="52"/>
      <c r="K8" s="5"/>
      <c r="L8" s="5"/>
      <c r="M8" s="5"/>
      <c r="N8" s="51"/>
      <c r="O8" s="50"/>
      <c r="P8" s="49"/>
    </row>
    <row r="9" spans="1:16" s="32" customFormat="1">
      <c r="A9" s="26" t="s">
        <v>49</v>
      </c>
      <c r="B9" s="120" t="str">
        <f>'01_Almassy_Kornyezetrend'!A1</f>
        <v xml:space="preserve">Budapest VII. Kerület - Erzsébetváros
Zöldfelületfejlesztés az Almássy utca és Almássy tér melletti akcióterületen
</v>
      </c>
      <c r="C9" s="45"/>
      <c r="D9" s="44"/>
      <c r="G9" s="33"/>
      <c r="I9" s="43"/>
      <c r="J9" s="2"/>
      <c r="K9" s="5"/>
      <c r="L9" s="5"/>
      <c r="M9" s="5"/>
      <c r="N9" s="51"/>
      <c r="O9" s="50"/>
      <c r="P9" s="49"/>
    </row>
    <row r="10" spans="1:16" s="32" customFormat="1">
      <c r="A10" s="26" t="s">
        <v>39</v>
      </c>
      <c r="B10" s="120" t="s">
        <v>71</v>
      </c>
      <c r="C10" s="45"/>
      <c r="D10" s="44"/>
      <c r="G10" s="33"/>
      <c r="H10" s="34">
        <f>'01_Almassy_Kornyezetrend'!H17</f>
        <v>133752553.60000001</v>
      </c>
      <c r="I10" s="43"/>
      <c r="J10" s="2"/>
      <c r="K10" s="5"/>
      <c r="L10" s="5"/>
      <c r="M10" s="5"/>
      <c r="N10" s="51"/>
      <c r="O10" s="50"/>
      <c r="P10" s="49"/>
    </row>
    <row r="11" spans="1:16" s="32" customFormat="1">
      <c r="A11" s="26"/>
      <c r="B11" s="41" t="s">
        <v>3</v>
      </c>
      <c r="C11" s="16"/>
      <c r="D11" s="47"/>
      <c r="E11" s="15"/>
      <c r="F11" s="15"/>
      <c r="G11" s="17"/>
      <c r="H11" s="19">
        <f>H10*0.27</f>
        <v>36113189.472000003</v>
      </c>
      <c r="I11" s="43"/>
      <c r="J11" s="2"/>
      <c r="K11" s="5"/>
      <c r="L11" s="5"/>
      <c r="M11" s="5"/>
      <c r="N11" s="51"/>
      <c r="O11" s="50"/>
      <c r="P11" s="49"/>
    </row>
    <row r="12" spans="1:16" s="32" customFormat="1">
      <c r="A12" s="26" t="s">
        <v>40</v>
      </c>
      <c r="B12" s="120" t="s">
        <v>70</v>
      </c>
      <c r="C12" s="45"/>
      <c r="D12" s="44"/>
      <c r="G12" s="33"/>
      <c r="H12" s="34">
        <f>'01_Almassy_Utas'!H17</f>
        <v>29436160</v>
      </c>
      <c r="I12" s="43"/>
      <c r="J12" s="2"/>
      <c r="K12" s="5"/>
      <c r="L12" s="5"/>
      <c r="M12" s="5"/>
      <c r="N12" s="51"/>
      <c r="O12" s="50"/>
      <c r="P12" s="49"/>
    </row>
    <row r="13" spans="1:16" s="32" customFormat="1">
      <c r="A13" s="26"/>
      <c r="B13" s="41" t="s">
        <v>3</v>
      </c>
      <c r="C13" s="16"/>
      <c r="D13" s="47"/>
      <c r="E13" s="15"/>
      <c r="F13" s="15"/>
      <c r="G13" s="17"/>
      <c r="H13" s="19">
        <f>H12*0.27</f>
        <v>7947763.2000000002</v>
      </c>
      <c r="I13" s="43"/>
      <c r="J13" s="2"/>
      <c r="K13" s="5"/>
      <c r="L13" s="5"/>
      <c r="M13" s="5"/>
      <c r="N13" s="51"/>
      <c r="O13" s="50"/>
      <c r="P13" s="49"/>
    </row>
    <row r="14" spans="1:16" s="32" customFormat="1">
      <c r="A14" s="26" t="s">
        <v>298</v>
      </c>
      <c r="B14" s="120" t="s">
        <v>112</v>
      </c>
      <c r="C14" s="45"/>
      <c r="D14" s="44"/>
      <c r="G14" s="33"/>
      <c r="H14" s="34">
        <f>'01_Almassy_Favedelem'!H17</f>
        <v>3787920</v>
      </c>
      <c r="I14" s="43"/>
      <c r="J14" s="2"/>
      <c r="K14" s="5"/>
      <c r="L14" s="5"/>
      <c r="M14" s="5"/>
      <c r="N14" s="51"/>
      <c r="O14" s="50"/>
      <c r="P14" s="49"/>
    </row>
    <row r="15" spans="1:16" s="15" customFormat="1">
      <c r="A15" s="26"/>
      <c r="B15" s="41" t="s">
        <v>3</v>
      </c>
      <c r="C15" s="16"/>
      <c r="D15" s="47"/>
      <c r="G15" s="17"/>
      <c r="H15" s="40">
        <f>H14*0.27</f>
        <v>1022738.4</v>
      </c>
      <c r="I15" s="39"/>
      <c r="J15" s="2"/>
      <c r="K15" s="7"/>
      <c r="L15" s="6"/>
      <c r="M15" s="5"/>
      <c r="N15" s="51"/>
      <c r="O15" s="50"/>
      <c r="P15" s="49"/>
    </row>
    <row r="16" spans="1:16" s="15" customFormat="1">
      <c r="A16" s="26"/>
      <c r="B16" s="105" t="s">
        <v>2</v>
      </c>
      <c r="C16" s="106"/>
      <c r="D16" s="107"/>
      <c r="E16" s="107"/>
      <c r="F16" s="107"/>
      <c r="G16" s="107"/>
      <c r="H16" s="108">
        <f>H10+H12+H14</f>
        <v>166976633.60000002</v>
      </c>
      <c r="I16" s="39"/>
      <c r="J16" s="2"/>
      <c r="K16" s="7"/>
      <c r="L16" s="6"/>
      <c r="M16" s="5"/>
      <c r="N16" s="51"/>
      <c r="O16" s="50"/>
      <c r="P16" s="49"/>
    </row>
    <row r="17" spans="1:16" s="15" customFormat="1" ht="10.8" thickBot="1">
      <c r="A17" s="26"/>
      <c r="B17" s="109" t="s">
        <v>1</v>
      </c>
      <c r="C17" s="110"/>
      <c r="D17" s="111"/>
      <c r="E17" s="111"/>
      <c r="F17" s="111"/>
      <c r="G17" s="111"/>
      <c r="H17" s="112">
        <f>SUM(H16)*0.27</f>
        <v>45083691.072000012</v>
      </c>
      <c r="I17" s="39"/>
      <c r="J17" s="2"/>
      <c r="K17" s="7"/>
      <c r="L17" s="6"/>
      <c r="M17" s="5"/>
      <c r="N17" s="51"/>
      <c r="O17" s="50"/>
      <c r="P17" s="49"/>
    </row>
    <row r="18" spans="1:16" s="15" customFormat="1">
      <c r="A18" s="26"/>
      <c r="B18" s="25" t="s">
        <v>0</v>
      </c>
      <c r="C18" s="24"/>
      <c r="D18" s="23"/>
      <c r="E18" s="23"/>
      <c r="F18" s="23"/>
      <c r="G18" s="23"/>
      <c r="H18" s="22">
        <f>SUM(H16:H17)</f>
        <v>212060324.67200005</v>
      </c>
      <c r="I18" s="39"/>
      <c r="J18" s="2"/>
      <c r="K18" s="7"/>
      <c r="L18" s="6"/>
      <c r="M18" s="5"/>
      <c r="N18" s="51"/>
      <c r="O18" s="50"/>
      <c r="P18" s="49"/>
    </row>
    <row r="19" spans="1:16" s="15" customFormat="1">
      <c r="A19" s="26"/>
      <c r="B19" s="18"/>
      <c r="C19" s="13"/>
      <c r="D19" s="12"/>
      <c r="E19" s="10"/>
      <c r="G19" s="11"/>
      <c r="H19" s="19"/>
      <c r="I19" s="39"/>
      <c r="J19" s="2"/>
      <c r="K19" s="7"/>
      <c r="L19" s="6"/>
      <c r="M19" s="5"/>
      <c r="N19" s="51"/>
      <c r="O19" s="50"/>
      <c r="P19" s="49"/>
    </row>
    <row r="20" spans="1:16" s="15" customFormat="1">
      <c r="A20" s="26"/>
      <c r="B20" s="18"/>
      <c r="C20" s="13"/>
      <c r="D20" s="12"/>
      <c r="E20" s="10"/>
      <c r="G20" s="11"/>
      <c r="H20" s="19"/>
      <c r="I20" s="39"/>
      <c r="J20" s="2"/>
      <c r="K20" s="7"/>
      <c r="L20" s="6"/>
      <c r="M20" s="5"/>
      <c r="N20" s="51"/>
      <c r="O20" s="50"/>
      <c r="P20" s="49"/>
    </row>
    <row r="21" spans="1:16" s="15" customFormat="1">
      <c r="A21" s="26"/>
      <c r="B21" s="18"/>
      <c r="C21" s="13"/>
      <c r="D21" s="12"/>
      <c r="E21" s="10"/>
      <c r="F21" s="17"/>
      <c r="G21" s="11"/>
      <c r="H21" s="10"/>
      <c r="I21" s="39"/>
      <c r="J21" s="2"/>
      <c r="K21" s="7"/>
      <c r="L21" s="6"/>
      <c r="M21" s="5"/>
      <c r="N21" s="51"/>
      <c r="O21" s="50"/>
      <c r="P21" s="49"/>
    </row>
    <row r="22" spans="1:16" s="15" customFormat="1">
      <c r="A22" s="12"/>
      <c r="B22" s="18"/>
      <c r="C22" s="13"/>
      <c r="D22" s="12"/>
      <c r="E22" s="10"/>
      <c r="F22" s="17"/>
      <c r="G22" s="11"/>
      <c r="H22" s="10"/>
      <c r="I22" s="16"/>
    </row>
    <row r="23" spans="1:16" s="15" customFormat="1">
      <c r="A23" s="12"/>
      <c r="B23" s="18"/>
      <c r="C23" s="13"/>
      <c r="D23" s="12"/>
      <c r="E23" s="10"/>
      <c r="F23" s="17"/>
      <c r="G23" s="11"/>
      <c r="H23" s="10"/>
      <c r="I23" s="16"/>
    </row>
    <row r="24" spans="1:16" s="15" customFormat="1">
      <c r="A24" s="12"/>
      <c r="B24" s="18"/>
      <c r="C24" s="13"/>
      <c r="D24" s="12"/>
      <c r="E24" s="10"/>
      <c r="F24" s="17"/>
      <c r="G24" s="11"/>
      <c r="H24" s="10"/>
      <c r="I24" s="16"/>
    </row>
    <row r="25" spans="1:16" s="15" customFormat="1">
      <c r="A25" s="12"/>
      <c r="B25" s="18"/>
      <c r="C25" s="13"/>
      <c r="D25" s="12"/>
      <c r="E25" s="10"/>
      <c r="F25" s="17"/>
      <c r="G25" s="11"/>
      <c r="H25" s="10"/>
      <c r="I25" s="16"/>
    </row>
    <row r="26" spans="1:16">
      <c r="A26" s="3"/>
      <c r="B26" s="14"/>
      <c r="C26" s="13"/>
      <c r="D26" s="12"/>
      <c r="E26" s="10"/>
      <c r="F26" s="11"/>
      <c r="G26" s="11"/>
      <c r="H26" s="10"/>
    </row>
  </sheetData>
  <mergeCells count="1">
    <mergeCell ref="A1:B1"/>
  </mergeCells>
  <pageMargins left="0.59055118110236227" right="0.39370078740157483" top="0.59055118110236227" bottom="0.59055118110236227" header="0" footer="0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71"/>
  <sheetViews>
    <sheetView topLeftCell="A147" zoomScale="115" zoomScaleNormal="115" workbookViewId="0">
      <selection activeCell="E164" sqref="E164"/>
    </sheetView>
  </sheetViews>
  <sheetFormatPr defaultColWidth="9.109375" defaultRowHeight="10.199999999999999"/>
  <cols>
    <col min="1" max="1" width="3.44140625" style="9" customWidth="1"/>
    <col min="2" max="2" width="46.33203125" style="8" customWidth="1"/>
    <col min="3" max="3" width="5.6640625" style="7" customWidth="1"/>
    <col min="4" max="4" width="5.6640625" style="6" bestFit="1" customWidth="1"/>
    <col min="5" max="7" width="11.6640625" style="5" customWidth="1"/>
    <col min="8" max="8" width="11.6640625" style="4" customWidth="1"/>
    <col min="9" max="10" width="9.109375" style="1"/>
    <col min="11" max="13" width="15.6640625" style="1" customWidth="1"/>
    <col min="14" max="16384" width="9.109375" style="1"/>
  </cols>
  <sheetData>
    <row r="1" spans="1:13" s="2" customFormat="1" ht="26.25" customHeight="1">
      <c r="A1" s="147" t="s">
        <v>48</v>
      </c>
      <c r="B1" s="147"/>
      <c r="C1" s="13"/>
      <c r="D1" s="6"/>
      <c r="E1" s="11"/>
      <c r="F1" s="11"/>
      <c r="G1" s="11"/>
      <c r="H1" s="10"/>
    </row>
    <row r="2" spans="1:13" s="2" customFormat="1">
      <c r="A2" s="148" t="s">
        <v>84</v>
      </c>
      <c r="B2" s="148"/>
      <c r="C2" s="13"/>
      <c r="D2" s="6"/>
      <c r="E2" s="11"/>
      <c r="F2" s="11"/>
      <c r="G2" s="11"/>
      <c r="H2" s="10"/>
    </row>
    <row r="3" spans="1:13" s="2" customFormat="1">
      <c r="A3" s="57" t="str">
        <f>FŐÖSSSZ!A3</f>
        <v>TÉTELES TERVEZŐI KIÍRÁS</v>
      </c>
      <c r="B3" s="46"/>
      <c r="C3" s="13"/>
      <c r="D3" s="6"/>
      <c r="E3" s="11"/>
      <c r="F3" s="11"/>
      <c r="G3" s="11"/>
      <c r="H3" s="10"/>
    </row>
    <row r="4" spans="1:13" s="2" customFormat="1">
      <c r="A4" s="56" t="str">
        <f>FŐÖSSSZ!A4</f>
        <v>2024. május</v>
      </c>
      <c r="B4" s="18"/>
      <c r="C4" s="13"/>
      <c r="D4" s="6"/>
      <c r="E4" s="11"/>
      <c r="F4" s="11"/>
      <c r="G4" s="11"/>
      <c r="H4" s="10"/>
    </row>
    <row r="5" spans="1:13" s="2" customFormat="1">
      <c r="A5" s="12"/>
      <c r="B5" s="55"/>
      <c r="C5" s="13"/>
      <c r="D5" s="6"/>
      <c r="E5" s="10"/>
      <c r="F5" s="11"/>
      <c r="G5" s="11"/>
      <c r="H5" s="10"/>
    </row>
    <row r="6" spans="1:13" s="2" customFormat="1">
      <c r="A6" s="12"/>
      <c r="B6" s="55"/>
      <c r="C6" s="13"/>
      <c r="D6" s="6"/>
      <c r="E6" s="10"/>
      <c r="F6" s="11"/>
      <c r="G6" s="11"/>
      <c r="H6" s="10"/>
    </row>
    <row r="7" spans="1:13" s="32" customFormat="1">
      <c r="A7" s="26"/>
      <c r="B7" s="54"/>
      <c r="C7" s="13"/>
      <c r="D7" s="6"/>
      <c r="E7" s="34"/>
      <c r="F7" s="33"/>
      <c r="G7" s="33"/>
      <c r="H7" s="34"/>
      <c r="I7" s="1"/>
      <c r="J7" s="1"/>
      <c r="K7" s="7"/>
      <c r="L7" s="6"/>
      <c r="M7" s="5"/>
    </row>
    <row r="8" spans="1:13" s="2" customFormat="1">
      <c r="A8" s="26"/>
      <c r="B8" s="46" t="s">
        <v>4</v>
      </c>
      <c r="C8" s="3"/>
      <c r="D8" s="53"/>
      <c r="E8" s="10"/>
      <c r="F8" s="11"/>
      <c r="G8" s="11"/>
      <c r="H8" s="10"/>
      <c r="I8" s="5"/>
      <c r="J8" s="5"/>
      <c r="K8" s="51"/>
      <c r="L8" s="50"/>
      <c r="M8" s="49"/>
    </row>
    <row r="9" spans="1:13" s="32" customFormat="1">
      <c r="A9" s="26"/>
      <c r="B9" s="46" t="s">
        <v>24</v>
      </c>
      <c r="C9" s="45"/>
      <c r="D9" s="44"/>
      <c r="G9" s="33"/>
      <c r="H9" s="34">
        <f>SUM(G66:H66)</f>
        <v>26793520</v>
      </c>
      <c r="I9" s="5"/>
      <c r="J9" s="5"/>
      <c r="K9" s="51"/>
      <c r="L9" s="50"/>
      <c r="M9" s="49"/>
    </row>
    <row r="10" spans="1:13" s="15" customFormat="1">
      <c r="A10" s="42"/>
      <c r="B10" s="41" t="s">
        <v>3</v>
      </c>
      <c r="C10" s="16"/>
      <c r="D10" s="47"/>
      <c r="G10" s="17"/>
      <c r="H10" s="19">
        <f>H9*0.27</f>
        <v>7234250.4000000004</v>
      </c>
      <c r="I10" s="6"/>
      <c r="J10" s="5"/>
      <c r="K10" s="51"/>
      <c r="L10" s="50"/>
      <c r="M10" s="49"/>
    </row>
    <row r="11" spans="1:13" s="32" customFormat="1">
      <c r="A11" s="26"/>
      <c r="B11" s="46" t="s">
        <v>25</v>
      </c>
      <c r="C11" s="45"/>
      <c r="D11" s="44"/>
      <c r="G11" s="33"/>
      <c r="H11" s="34">
        <f>SUM(G103:H103)</f>
        <v>80698238.400000006</v>
      </c>
      <c r="K11" s="48"/>
    </row>
    <row r="12" spans="1:13" s="32" customFormat="1">
      <c r="A12" s="26"/>
      <c r="B12" s="41" t="s">
        <v>3</v>
      </c>
      <c r="C12" s="16"/>
      <c r="D12" s="47"/>
      <c r="E12" s="15"/>
      <c r="F12" s="15"/>
      <c r="G12" s="17"/>
      <c r="H12" s="19">
        <f>H11*0.27</f>
        <v>21788524.368000004</v>
      </c>
      <c r="K12" s="48"/>
    </row>
    <row r="13" spans="1:13" s="32" customFormat="1">
      <c r="A13" s="26"/>
      <c r="B13" s="46" t="s">
        <v>26</v>
      </c>
      <c r="C13" s="16"/>
      <c r="D13" s="47"/>
      <c r="E13" s="15"/>
      <c r="F13" s="15"/>
      <c r="G13" s="17"/>
      <c r="H13" s="34">
        <f>SUM(G152:H152)</f>
        <v>22281723.199999999</v>
      </c>
      <c r="K13" s="48"/>
    </row>
    <row r="14" spans="1:13" s="32" customFormat="1">
      <c r="A14" s="26"/>
      <c r="B14" s="41" t="s">
        <v>3</v>
      </c>
      <c r="C14" s="16"/>
      <c r="D14" s="47"/>
      <c r="E14" s="15"/>
      <c r="F14" s="15"/>
      <c r="G14" s="17"/>
      <c r="H14" s="19">
        <f>H13*0.27</f>
        <v>6016065.2640000004</v>
      </c>
      <c r="K14" s="48"/>
    </row>
    <row r="15" spans="1:13" s="32" customFormat="1">
      <c r="A15" s="26"/>
      <c r="B15" s="46" t="s">
        <v>78</v>
      </c>
      <c r="C15" s="16"/>
      <c r="D15" s="47"/>
      <c r="E15" s="15"/>
      <c r="F15" s="15"/>
      <c r="G15" s="17"/>
      <c r="H15" s="34">
        <f>SUM(G165:H165)</f>
        <v>3979072</v>
      </c>
      <c r="K15" s="48"/>
    </row>
    <row r="16" spans="1:13" s="32" customFormat="1">
      <c r="A16" s="26"/>
      <c r="B16" s="41" t="s">
        <v>3</v>
      </c>
      <c r="C16" s="16"/>
      <c r="D16" s="47"/>
      <c r="E16" s="15"/>
      <c r="F16" s="15"/>
      <c r="G16" s="17"/>
      <c r="H16" s="40">
        <f>H15*0.27</f>
        <v>1074349.4400000002</v>
      </c>
      <c r="K16" s="48"/>
    </row>
    <row r="17" spans="1:8" s="32" customFormat="1">
      <c r="A17" s="38"/>
      <c r="B17" s="37" t="s">
        <v>2</v>
      </c>
      <c r="C17" s="36"/>
      <c r="D17" s="35"/>
      <c r="E17" s="35"/>
      <c r="F17" s="35"/>
      <c r="G17" s="35"/>
      <c r="H17" s="34">
        <f>H9+H11+H13+H15</f>
        <v>133752553.60000001</v>
      </c>
    </row>
    <row r="18" spans="1:8" s="15" customFormat="1" ht="10.8" thickBot="1">
      <c r="A18" s="31"/>
      <c r="B18" s="30" t="s">
        <v>1</v>
      </c>
      <c r="C18" s="29"/>
      <c r="D18" s="28"/>
      <c r="E18" s="28"/>
      <c r="F18" s="28"/>
      <c r="G18" s="28"/>
      <c r="H18" s="27">
        <f>H10+H12+H14+H16</f>
        <v>36113189.472000003</v>
      </c>
    </row>
    <row r="19" spans="1:8" s="21" customFormat="1">
      <c r="A19" s="26"/>
      <c r="B19" s="25" t="s">
        <v>0</v>
      </c>
      <c r="C19" s="24"/>
      <c r="D19" s="23"/>
      <c r="E19" s="23"/>
      <c r="F19" s="23"/>
      <c r="G19" s="23"/>
      <c r="H19" s="22">
        <f>H17+H18</f>
        <v>169865743.07200003</v>
      </c>
    </row>
    <row r="20" spans="1:8" s="15" customFormat="1">
      <c r="A20" s="12"/>
      <c r="B20" s="20"/>
      <c r="C20" s="13"/>
      <c r="D20" s="12"/>
      <c r="E20" s="10"/>
      <c r="G20" s="11"/>
      <c r="H20" s="19"/>
    </row>
    <row r="21" spans="1:8" s="15" customFormat="1">
      <c r="A21" s="14"/>
      <c r="B21" s="14"/>
      <c r="C21" s="104"/>
      <c r="D21" s="114"/>
      <c r="E21" s="10"/>
      <c r="G21" s="11"/>
      <c r="H21" s="19"/>
    </row>
    <row r="22" spans="1:8" s="15" customFormat="1">
      <c r="A22" s="14"/>
      <c r="B22" s="14"/>
      <c r="C22" s="104"/>
      <c r="D22" s="114"/>
      <c r="E22" s="10"/>
      <c r="G22" s="11"/>
      <c r="H22" s="19"/>
    </row>
    <row r="23" spans="1:8" s="15" customFormat="1">
      <c r="A23" s="14"/>
      <c r="B23" s="14"/>
      <c r="C23" s="104"/>
      <c r="D23" s="114"/>
      <c r="E23" s="10"/>
      <c r="G23" s="11"/>
      <c r="H23" s="19"/>
    </row>
    <row r="24" spans="1:8" s="15" customFormat="1">
      <c r="A24" s="14"/>
      <c r="B24" s="14"/>
      <c r="C24" s="104"/>
      <c r="D24" s="114"/>
      <c r="E24" s="10"/>
      <c r="G24" s="11"/>
      <c r="H24" s="19"/>
    </row>
    <row r="25" spans="1:8" s="15" customFormat="1">
      <c r="A25" s="14"/>
      <c r="B25" s="14"/>
      <c r="C25" s="104"/>
      <c r="D25" s="114"/>
      <c r="E25" s="10"/>
      <c r="G25" s="11"/>
      <c r="H25" s="19"/>
    </row>
    <row r="26" spans="1:8">
      <c r="A26" s="3"/>
      <c r="B26" s="14"/>
      <c r="C26" s="13"/>
      <c r="D26" s="12"/>
      <c r="E26" s="11"/>
      <c r="F26" s="11"/>
      <c r="G26" s="11"/>
      <c r="H26" s="10"/>
    </row>
    <row r="27" spans="1:8" ht="27" customHeight="1">
      <c r="A27" s="147" t="str">
        <f>A1</f>
        <v xml:space="preserve">Budapest VII. Kerület - Erzsébetváros
Zöldfelületfejlesztés az Almássy utca és Almássy tér melletti akcióterületen
</v>
      </c>
      <c r="B27" s="147"/>
      <c r="C27" s="96"/>
      <c r="D27" s="95"/>
      <c r="E27" s="94"/>
      <c r="F27" s="94"/>
    </row>
    <row r="28" spans="1:8">
      <c r="A28" s="56" t="str">
        <f>A2</f>
        <v>KIVITELI TERV - KÖRNYEZETRENDEZÉS</v>
      </c>
      <c r="B28" s="97"/>
      <c r="C28" s="96"/>
      <c r="D28" s="95"/>
      <c r="E28" s="94"/>
      <c r="F28" s="94"/>
    </row>
    <row r="29" spans="1:8">
      <c r="A29" s="57" t="str">
        <f>A3</f>
        <v>TÉTELES TERVEZŐI KIÍRÁS</v>
      </c>
      <c r="B29" s="97"/>
      <c r="C29" s="96"/>
      <c r="D29" s="95"/>
      <c r="E29" s="94"/>
      <c r="F29" s="94"/>
    </row>
    <row r="30" spans="1:8">
      <c r="A30" s="56" t="str">
        <f>A4</f>
        <v>2024. május</v>
      </c>
      <c r="B30" s="97"/>
      <c r="C30" s="96"/>
      <c r="D30" s="95"/>
      <c r="E30" s="94"/>
      <c r="F30" s="94"/>
    </row>
    <row r="31" spans="1:8">
      <c r="A31" s="56"/>
      <c r="B31" s="97"/>
      <c r="C31" s="96"/>
      <c r="D31" s="95"/>
      <c r="E31" s="94"/>
      <c r="F31" s="94"/>
    </row>
    <row r="32" spans="1:8">
      <c r="E32" s="93">
        <v>1</v>
      </c>
      <c r="F32" s="93">
        <v>1</v>
      </c>
    </row>
    <row r="33" spans="1:8" ht="30.6">
      <c r="A33" s="134"/>
      <c r="B33" s="92" t="s">
        <v>20</v>
      </c>
      <c r="C33" s="91" t="s">
        <v>19</v>
      </c>
      <c r="D33" s="90" t="s">
        <v>18</v>
      </c>
      <c r="E33" s="89" t="s">
        <v>17</v>
      </c>
      <c r="F33" s="89" t="s">
        <v>16</v>
      </c>
      <c r="G33" s="89" t="s">
        <v>27</v>
      </c>
      <c r="H33" s="89" t="s">
        <v>28</v>
      </c>
    </row>
    <row r="34" spans="1:8">
      <c r="A34" s="134"/>
      <c r="B34" s="84" t="s">
        <v>29</v>
      </c>
      <c r="C34" s="83"/>
      <c r="D34" s="80"/>
      <c r="E34" s="74"/>
      <c r="F34" s="73"/>
      <c r="G34" s="69"/>
      <c r="H34" s="69"/>
    </row>
    <row r="35" spans="1:8">
      <c r="A35" s="134" t="s">
        <v>39</v>
      </c>
      <c r="B35" s="84" t="s">
        <v>38</v>
      </c>
      <c r="C35" s="83"/>
      <c r="D35" s="80"/>
      <c r="E35" s="74"/>
      <c r="F35" s="73"/>
      <c r="G35" s="69"/>
      <c r="H35" s="69"/>
    </row>
    <row r="36" spans="1:8">
      <c r="A36" s="134" t="s">
        <v>34</v>
      </c>
      <c r="B36" s="121" t="s">
        <v>37</v>
      </c>
      <c r="C36" s="83"/>
      <c r="D36" s="80"/>
      <c r="E36" s="74"/>
      <c r="F36" s="73"/>
      <c r="G36" s="69"/>
      <c r="H36" s="69"/>
    </row>
    <row r="37" spans="1:8" ht="40.799999999999997">
      <c r="A37" s="134" t="s">
        <v>145</v>
      </c>
      <c r="B37" s="72" t="s">
        <v>72</v>
      </c>
      <c r="C37" s="83">
        <f>ROUNDUP(238*1*1.25,0)</f>
        <v>298</v>
      </c>
      <c r="D37" s="80" t="s">
        <v>11</v>
      </c>
      <c r="E37" s="74">
        <v>0</v>
      </c>
      <c r="F37" s="74">
        <v>15840</v>
      </c>
      <c r="G37" s="69">
        <f>C37*E37</f>
        <v>0</v>
      </c>
      <c r="H37" s="69">
        <f>C37*F37</f>
        <v>4720320</v>
      </c>
    </row>
    <row r="38" spans="1:8" ht="30.6">
      <c r="A38" s="134" t="s">
        <v>146</v>
      </c>
      <c r="B38" s="72" t="s">
        <v>73</v>
      </c>
      <c r="C38" s="83">
        <f>ROUNDUP(762*0.3*1.25,0)</f>
        <v>286</v>
      </c>
      <c r="D38" s="80" t="s">
        <v>11</v>
      </c>
      <c r="E38" s="74">
        <v>0</v>
      </c>
      <c r="F38" s="74">
        <v>15840</v>
      </c>
      <c r="G38" s="69">
        <f>C38*E38</f>
        <v>0</v>
      </c>
      <c r="H38" s="69">
        <f>C38*F38</f>
        <v>4530240</v>
      </c>
    </row>
    <row r="39" spans="1:8">
      <c r="A39" s="134" t="s">
        <v>35</v>
      </c>
      <c r="B39" s="121" t="s">
        <v>36</v>
      </c>
      <c r="C39" s="83"/>
      <c r="D39" s="80"/>
      <c r="E39" s="74"/>
      <c r="F39" s="73"/>
      <c r="G39" s="69"/>
      <c r="H39" s="69"/>
    </row>
    <row r="40" spans="1:8" ht="51">
      <c r="A40" s="134" t="s">
        <v>147</v>
      </c>
      <c r="B40" s="72" t="s">
        <v>265</v>
      </c>
      <c r="C40" s="83">
        <f>ROUNDUP((177*1+13*0.6)*1.25,0)</f>
        <v>231</v>
      </c>
      <c r="D40" s="80" t="s">
        <v>11</v>
      </c>
      <c r="E40" s="74">
        <v>0</v>
      </c>
      <c r="F40" s="74">
        <v>15840</v>
      </c>
      <c r="G40" s="69">
        <f>C40*E40</f>
        <v>0</v>
      </c>
      <c r="H40" s="69">
        <f>C40*F40</f>
        <v>3659040</v>
      </c>
    </row>
    <row r="41" spans="1:8" ht="40.799999999999997">
      <c r="A41" s="134" t="s">
        <v>148</v>
      </c>
      <c r="B41" s="72" t="s">
        <v>319</v>
      </c>
      <c r="C41" s="83">
        <f>ROUNDUP(1100*0.3*1.25,0)</f>
        <v>413</v>
      </c>
      <c r="D41" s="80" t="s">
        <v>11</v>
      </c>
      <c r="E41" s="74">
        <v>0</v>
      </c>
      <c r="F41" s="74">
        <v>15840</v>
      </c>
      <c r="G41" s="69">
        <f>C41*E41</f>
        <v>0</v>
      </c>
      <c r="H41" s="69">
        <f t="shared" ref="H41" si="0">C41*F41</f>
        <v>6541920</v>
      </c>
    </row>
    <row r="42" spans="1:8">
      <c r="A42" s="134" t="s">
        <v>42</v>
      </c>
      <c r="B42" s="121" t="s">
        <v>41</v>
      </c>
      <c r="C42" s="83"/>
      <c r="D42" s="80"/>
      <c r="E42" s="74"/>
      <c r="F42" s="74"/>
      <c r="G42" s="69"/>
      <c r="H42" s="69"/>
    </row>
    <row r="43" spans="1:8" ht="51">
      <c r="A43" s="134" t="s">
        <v>149</v>
      </c>
      <c r="B43" s="72" t="s">
        <v>264</v>
      </c>
      <c r="C43" s="83">
        <f>ROUNDUP((34*0.6+5*0.6)*1.25,0)</f>
        <v>30</v>
      </c>
      <c r="D43" s="80" t="s">
        <v>11</v>
      </c>
      <c r="E43" s="74">
        <v>0</v>
      </c>
      <c r="F43" s="74">
        <v>15840</v>
      </c>
      <c r="G43" s="69">
        <f>C43*E43</f>
        <v>0</v>
      </c>
      <c r="H43" s="69">
        <f t="shared" ref="H43" si="1">C43*F43</f>
        <v>475200</v>
      </c>
    </row>
    <row r="44" spans="1:8" ht="51">
      <c r="A44" s="134" t="s">
        <v>150</v>
      </c>
      <c r="B44" s="72" t="s">
        <v>320</v>
      </c>
      <c r="C44" s="83">
        <f>ROUNDUP(69*1.25*0.3,0)</f>
        <v>26</v>
      </c>
      <c r="D44" s="80" t="s">
        <v>11</v>
      </c>
      <c r="E44" s="74">
        <v>0</v>
      </c>
      <c r="F44" s="74">
        <v>15840</v>
      </c>
      <c r="G44" s="69">
        <f>C44*E44</f>
        <v>0</v>
      </c>
      <c r="H44" s="69">
        <f>C44*F44</f>
        <v>411840</v>
      </c>
    </row>
    <row r="45" spans="1:8" ht="20.399999999999999">
      <c r="A45" s="134" t="s">
        <v>151</v>
      </c>
      <c r="B45" s="72" t="s">
        <v>74</v>
      </c>
      <c r="C45" s="83">
        <f>ROUNDUP(218*0.3*1.25,0)</f>
        <v>82</v>
      </c>
      <c r="D45" s="80" t="s">
        <v>11</v>
      </c>
      <c r="E45" s="74">
        <v>0</v>
      </c>
      <c r="F45" s="74">
        <v>15840</v>
      </c>
      <c r="G45" s="69">
        <f>C45*E45</f>
        <v>0</v>
      </c>
      <c r="H45" s="69">
        <f t="shared" ref="H45" si="2">C45*F45</f>
        <v>1298880</v>
      </c>
    </row>
    <row r="46" spans="1:8" ht="30.6">
      <c r="A46" s="134" t="s">
        <v>152</v>
      </c>
      <c r="B46" s="137" t="s">
        <v>321</v>
      </c>
      <c r="C46" s="83">
        <v>516</v>
      </c>
      <c r="D46" s="80" t="s">
        <v>8</v>
      </c>
      <c r="E46" s="74">
        <v>0</v>
      </c>
      <c r="F46" s="74">
        <v>7800</v>
      </c>
      <c r="G46" s="69">
        <f>C46*E46</f>
        <v>0</v>
      </c>
      <c r="H46" s="69">
        <f t="shared" ref="H46" si="3">C46*F46</f>
        <v>4024800</v>
      </c>
    </row>
    <row r="47" spans="1:8">
      <c r="A47" s="134" t="s">
        <v>40</v>
      </c>
      <c r="B47" s="84" t="s">
        <v>15</v>
      </c>
      <c r="C47" s="83"/>
      <c r="D47" s="80"/>
      <c r="E47" s="74"/>
      <c r="F47" s="74"/>
      <c r="G47" s="69"/>
      <c r="H47" s="69"/>
    </row>
    <row r="48" spans="1:8">
      <c r="A48" s="134" t="s">
        <v>34</v>
      </c>
      <c r="B48" s="121" t="s">
        <v>37</v>
      </c>
      <c r="C48" s="83"/>
      <c r="D48" s="80"/>
      <c r="E48" s="74"/>
      <c r="F48" s="74"/>
      <c r="G48" s="69"/>
      <c r="H48" s="69"/>
    </row>
    <row r="49" spans="1:8" ht="20.399999999999999">
      <c r="A49" s="134" t="s">
        <v>153</v>
      </c>
      <c r="B49" s="72" t="s">
        <v>248</v>
      </c>
      <c r="C49" s="83">
        <v>14</v>
      </c>
      <c r="D49" s="80" t="s">
        <v>9</v>
      </c>
      <c r="E49" s="74">
        <v>0</v>
      </c>
      <c r="F49" s="74">
        <v>11040</v>
      </c>
      <c r="G49" s="69">
        <f>C49*E49</f>
        <v>0</v>
      </c>
      <c r="H49" s="69">
        <f t="shared" ref="H49" si="4">C49*F49</f>
        <v>154560</v>
      </c>
    </row>
    <row r="50" spans="1:8" ht="20.399999999999999">
      <c r="A50" s="134" t="s">
        <v>154</v>
      </c>
      <c r="B50" s="72" t="s">
        <v>113</v>
      </c>
      <c r="C50" s="83">
        <v>5</v>
      </c>
      <c r="D50" s="80" t="s">
        <v>9</v>
      </c>
      <c r="E50" s="74">
        <v>0</v>
      </c>
      <c r="F50" s="74">
        <v>11040</v>
      </c>
      <c r="G50" s="69">
        <f>C50*E50</f>
        <v>0</v>
      </c>
      <c r="H50" s="69">
        <f t="shared" ref="H50:H51" si="5">C50*F50</f>
        <v>55200</v>
      </c>
    </row>
    <row r="51" spans="1:8" ht="20.399999999999999">
      <c r="A51" s="134" t="s">
        <v>155</v>
      </c>
      <c r="B51" s="72" t="s">
        <v>43</v>
      </c>
      <c r="C51" s="83">
        <v>14</v>
      </c>
      <c r="D51" s="80" t="s">
        <v>9</v>
      </c>
      <c r="E51" s="74">
        <v>0</v>
      </c>
      <c r="F51" s="74">
        <v>11040</v>
      </c>
      <c r="G51" s="69">
        <f>C51*E51</f>
        <v>0</v>
      </c>
      <c r="H51" s="69">
        <f t="shared" si="5"/>
        <v>154560</v>
      </c>
    </row>
    <row r="52" spans="1:8">
      <c r="A52" s="134" t="s">
        <v>35</v>
      </c>
      <c r="B52" s="121" t="s">
        <v>36</v>
      </c>
      <c r="C52" s="83"/>
      <c r="D52" s="80"/>
      <c r="E52" s="74"/>
      <c r="F52" s="74"/>
      <c r="G52" s="69"/>
      <c r="H52" s="69"/>
    </row>
    <row r="53" spans="1:8" ht="20.399999999999999">
      <c r="A53" s="134" t="s">
        <v>156</v>
      </c>
      <c r="B53" s="72" t="s">
        <v>262</v>
      </c>
      <c r="C53" s="83">
        <v>3</v>
      </c>
      <c r="D53" s="80" t="s">
        <v>9</v>
      </c>
      <c r="E53" s="74">
        <v>0</v>
      </c>
      <c r="F53" s="74">
        <v>11040</v>
      </c>
      <c r="G53" s="69">
        <f>C53*E53</f>
        <v>0</v>
      </c>
      <c r="H53" s="69">
        <f t="shared" ref="H53" si="6">C53*F53</f>
        <v>33120</v>
      </c>
    </row>
    <row r="54" spans="1:8" ht="20.399999999999999">
      <c r="A54" s="134" t="s">
        <v>157</v>
      </c>
      <c r="B54" s="72" t="s">
        <v>44</v>
      </c>
      <c r="C54" s="83">
        <v>11</v>
      </c>
      <c r="D54" s="80" t="s">
        <v>9</v>
      </c>
      <c r="E54" s="74">
        <v>0</v>
      </c>
      <c r="F54" s="74">
        <v>14800</v>
      </c>
      <c r="G54" s="69">
        <f>C54*E54</f>
        <v>0</v>
      </c>
      <c r="H54" s="69">
        <f t="shared" ref="H54" si="7">C54*F54</f>
        <v>162800</v>
      </c>
    </row>
    <row r="55" spans="1:8" ht="20.399999999999999">
      <c r="A55" s="134" t="s">
        <v>158</v>
      </c>
      <c r="B55" s="72" t="s">
        <v>45</v>
      </c>
      <c r="C55" s="83">
        <v>2</v>
      </c>
      <c r="D55" s="80" t="s">
        <v>9</v>
      </c>
      <c r="E55" s="74">
        <v>0</v>
      </c>
      <c r="F55" s="74">
        <v>11040</v>
      </c>
      <c r="G55" s="69">
        <f>C55*E55</f>
        <v>0</v>
      </c>
      <c r="H55" s="69">
        <f t="shared" ref="H55" si="8">C55*F55</f>
        <v>22080</v>
      </c>
    </row>
    <row r="56" spans="1:8" ht="20.399999999999999">
      <c r="A56" s="134" t="s">
        <v>159</v>
      </c>
      <c r="B56" s="72" t="s">
        <v>113</v>
      </c>
      <c r="C56" s="83">
        <v>1</v>
      </c>
      <c r="D56" s="80" t="s">
        <v>9</v>
      </c>
      <c r="E56" s="74">
        <v>0</v>
      </c>
      <c r="F56" s="74">
        <v>11040</v>
      </c>
      <c r="G56" s="69">
        <f t="shared" ref="G56" si="9">C56*E56</f>
        <v>0</v>
      </c>
      <c r="H56" s="69">
        <f t="shared" ref="H56:H58" si="10">C56*F56</f>
        <v>11040</v>
      </c>
    </row>
    <row r="57" spans="1:8" ht="20.399999999999999">
      <c r="A57" s="134" t="s">
        <v>160</v>
      </c>
      <c r="B57" s="72" t="s">
        <v>46</v>
      </c>
      <c r="C57" s="83">
        <v>7</v>
      </c>
      <c r="D57" s="80" t="s">
        <v>9</v>
      </c>
      <c r="E57" s="74">
        <v>0</v>
      </c>
      <c r="F57" s="74">
        <v>7760</v>
      </c>
      <c r="G57" s="69">
        <f>C57*E57</f>
        <v>0</v>
      </c>
      <c r="H57" s="69">
        <f t="shared" si="10"/>
        <v>54320</v>
      </c>
    </row>
    <row r="58" spans="1:8" ht="20.399999999999999">
      <c r="A58" s="134" t="s">
        <v>161</v>
      </c>
      <c r="B58" s="72" t="s">
        <v>43</v>
      </c>
      <c r="C58" s="83">
        <v>24</v>
      </c>
      <c r="D58" s="80" t="s">
        <v>9</v>
      </c>
      <c r="E58" s="74">
        <v>0</v>
      </c>
      <c r="F58" s="74">
        <v>11040</v>
      </c>
      <c r="G58" s="69">
        <f>C58*E58</f>
        <v>0</v>
      </c>
      <c r="H58" s="69">
        <f t="shared" si="10"/>
        <v>264960</v>
      </c>
    </row>
    <row r="59" spans="1:8">
      <c r="A59" s="134" t="s">
        <v>162</v>
      </c>
      <c r="B59" s="72" t="s">
        <v>263</v>
      </c>
      <c r="C59" s="83">
        <v>1</v>
      </c>
      <c r="D59" s="80" t="s">
        <v>9</v>
      </c>
      <c r="E59" s="74">
        <v>4640</v>
      </c>
      <c r="F59" s="74">
        <v>5200</v>
      </c>
      <c r="G59" s="69">
        <f>C59*E59</f>
        <v>4640</v>
      </c>
      <c r="H59" s="69">
        <f t="shared" ref="H59" si="11">C59*F59</f>
        <v>5200</v>
      </c>
    </row>
    <row r="60" spans="1:8">
      <c r="A60" s="134" t="s">
        <v>163</v>
      </c>
      <c r="B60" s="121" t="s">
        <v>41</v>
      </c>
      <c r="C60" s="83"/>
      <c r="D60" s="80"/>
      <c r="E60" s="74"/>
      <c r="F60" s="74"/>
      <c r="G60" s="69"/>
      <c r="H60" s="69"/>
    </row>
    <row r="61" spans="1:8" ht="20.399999999999999">
      <c r="A61" s="134" t="s">
        <v>164</v>
      </c>
      <c r="B61" s="72" t="s">
        <v>295</v>
      </c>
      <c r="C61" s="83">
        <v>18</v>
      </c>
      <c r="D61" s="80" t="s">
        <v>9</v>
      </c>
      <c r="E61" s="74">
        <v>0</v>
      </c>
      <c r="F61" s="74">
        <v>7760</v>
      </c>
      <c r="G61" s="69">
        <f>C61*E61</f>
        <v>0</v>
      </c>
      <c r="H61" s="69">
        <f t="shared" ref="H61:H62" si="12">C61*F61</f>
        <v>139680</v>
      </c>
    </row>
    <row r="62" spans="1:8" ht="20.399999999999999">
      <c r="A62" s="134" t="s">
        <v>165</v>
      </c>
      <c r="B62" s="72" t="s">
        <v>113</v>
      </c>
      <c r="C62" s="83">
        <v>3</v>
      </c>
      <c r="D62" s="80" t="s">
        <v>9</v>
      </c>
      <c r="E62" s="74">
        <v>0</v>
      </c>
      <c r="F62" s="74">
        <v>11040</v>
      </c>
      <c r="G62" s="69">
        <f>C62*E62</f>
        <v>0</v>
      </c>
      <c r="H62" s="69">
        <f t="shared" si="12"/>
        <v>33120</v>
      </c>
    </row>
    <row r="63" spans="1:8">
      <c r="A63" s="134"/>
      <c r="B63" s="84" t="s">
        <v>80</v>
      </c>
      <c r="C63" s="83"/>
      <c r="D63" s="80"/>
      <c r="E63" s="74"/>
      <c r="F63" s="74"/>
      <c r="G63" s="69"/>
      <c r="H63" s="69"/>
    </row>
    <row r="64" spans="1:8" ht="20.399999999999999">
      <c r="A64" s="134" t="s">
        <v>166</v>
      </c>
      <c r="B64" s="72" t="s">
        <v>260</v>
      </c>
      <c r="C64" s="100">
        <v>1</v>
      </c>
      <c r="D64" s="101" t="s">
        <v>76</v>
      </c>
      <c r="E64" s="74">
        <v>0</v>
      </c>
      <c r="F64" s="74">
        <v>36000</v>
      </c>
      <c r="G64" s="69">
        <f>C64*E64</f>
        <v>0</v>
      </c>
      <c r="H64" s="69">
        <f t="shared" ref="H64" si="13">C64*F64</f>
        <v>36000</v>
      </c>
    </row>
    <row r="65" spans="1:8">
      <c r="A65" s="134"/>
      <c r="B65" s="72"/>
      <c r="C65" s="83"/>
      <c r="D65" s="80"/>
      <c r="E65" s="74"/>
      <c r="F65" s="73"/>
      <c r="G65" s="69"/>
      <c r="H65" s="69"/>
    </row>
    <row r="66" spans="1:8">
      <c r="A66" s="134"/>
      <c r="B66" s="78" t="s">
        <v>30</v>
      </c>
      <c r="C66" s="88"/>
      <c r="D66" s="87"/>
      <c r="E66" s="86"/>
      <c r="F66" s="86"/>
      <c r="G66" s="77">
        <f>SUM(G37:G65)</f>
        <v>4640</v>
      </c>
      <c r="H66" s="77">
        <f>SUM(H37:H65)</f>
        <v>26788880</v>
      </c>
    </row>
    <row r="67" spans="1:8">
      <c r="A67" s="134"/>
      <c r="B67" s="85"/>
      <c r="C67" s="71"/>
      <c r="D67" s="79"/>
      <c r="E67" s="82"/>
      <c r="F67" s="82"/>
      <c r="G67" s="82"/>
      <c r="H67" s="82"/>
    </row>
    <row r="68" spans="1:8">
      <c r="A68" s="134"/>
      <c r="B68" s="76" t="s">
        <v>31</v>
      </c>
      <c r="C68" s="71"/>
      <c r="D68" s="79"/>
      <c r="E68" s="82"/>
      <c r="F68" s="70"/>
      <c r="G68" s="70"/>
      <c r="H68" s="70"/>
    </row>
    <row r="69" spans="1:8">
      <c r="A69" s="134" t="s">
        <v>47</v>
      </c>
      <c r="B69" s="84" t="s">
        <v>14</v>
      </c>
      <c r="C69" s="83"/>
      <c r="D69" s="80"/>
      <c r="E69" s="74"/>
      <c r="F69" s="73"/>
      <c r="G69" s="69"/>
      <c r="H69" s="69"/>
    </row>
    <row r="70" spans="1:8" ht="40.799999999999997">
      <c r="A70" s="134" t="s">
        <v>167</v>
      </c>
      <c r="B70" s="75" t="s">
        <v>245</v>
      </c>
      <c r="C70" s="83">
        <v>1170</v>
      </c>
      <c r="D70" s="80" t="s">
        <v>8</v>
      </c>
      <c r="E70" s="74">
        <v>19080</v>
      </c>
      <c r="F70" s="74">
        <v>6992</v>
      </c>
      <c r="G70" s="69">
        <f t="shared" ref="G70:G78" si="14">C70*E70</f>
        <v>22323600</v>
      </c>
      <c r="H70" s="69">
        <f>C70*F70</f>
        <v>8180640</v>
      </c>
    </row>
    <row r="71" spans="1:8" ht="51">
      <c r="A71" s="134" t="s">
        <v>168</v>
      </c>
      <c r="B71" s="75" t="s">
        <v>240</v>
      </c>
      <c r="C71" s="83">
        <v>139</v>
      </c>
      <c r="D71" s="80" t="s">
        <v>8</v>
      </c>
      <c r="E71" s="74">
        <v>16432</v>
      </c>
      <c r="F71" s="74">
        <v>6280</v>
      </c>
      <c r="G71" s="69">
        <f t="shared" si="14"/>
        <v>2284048</v>
      </c>
      <c r="H71" s="69">
        <f t="shared" ref="H71" si="15">C71*F71</f>
        <v>872920</v>
      </c>
    </row>
    <row r="72" spans="1:8" ht="102">
      <c r="A72" s="134" t="s">
        <v>169</v>
      </c>
      <c r="B72" s="137" t="s">
        <v>318</v>
      </c>
      <c r="C72" s="143">
        <v>655</v>
      </c>
      <c r="D72" s="144" t="s">
        <v>8</v>
      </c>
      <c r="E72" s="74">
        <v>10200</v>
      </c>
      <c r="F72" s="74">
        <v>14952</v>
      </c>
      <c r="G72" s="69">
        <f t="shared" si="14"/>
        <v>6681000</v>
      </c>
      <c r="H72" s="69">
        <f t="shared" ref="H72:H80" si="16">C72*F72</f>
        <v>9793560</v>
      </c>
    </row>
    <row r="73" spans="1:8" ht="51">
      <c r="A73" s="134" t="s">
        <v>170</v>
      </c>
      <c r="B73" s="137" t="s">
        <v>314</v>
      </c>
      <c r="C73" s="83">
        <v>207</v>
      </c>
      <c r="D73" s="80" t="s">
        <v>8</v>
      </c>
      <c r="E73" s="74">
        <v>14912</v>
      </c>
      <c r="F73" s="74">
        <v>5936</v>
      </c>
      <c r="G73" s="69">
        <f t="shared" si="14"/>
        <v>3086784</v>
      </c>
      <c r="H73" s="69">
        <f t="shared" ref="H73" si="17">C73*F73</f>
        <v>1228752</v>
      </c>
    </row>
    <row r="74" spans="1:8" ht="30.6">
      <c r="A74" s="134" t="s">
        <v>171</v>
      </c>
      <c r="B74" s="75" t="s">
        <v>23</v>
      </c>
      <c r="C74" s="83">
        <f>280+130</f>
        <v>410</v>
      </c>
      <c r="D74" s="80" t="s">
        <v>10</v>
      </c>
      <c r="E74" s="74">
        <v>2760</v>
      </c>
      <c r="F74" s="74">
        <v>1472</v>
      </c>
      <c r="G74" s="69">
        <f t="shared" si="14"/>
        <v>1131600</v>
      </c>
      <c r="H74" s="69">
        <f t="shared" si="16"/>
        <v>603520</v>
      </c>
    </row>
    <row r="75" spans="1:8" ht="30.6">
      <c r="A75" s="134" t="s">
        <v>172</v>
      </c>
      <c r="B75" s="75" t="s">
        <v>247</v>
      </c>
      <c r="C75" s="83">
        <v>17</v>
      </c>
      <c r="D75" s="80" t="s">
        <v>8</v>
      </c>
      <c r="E75" s="74">
        <v>19880</v>
      </c>
      <c r="F75" s="74">
        <v>7008</v>
      </c>
      <c r="G75" s="69">
        <f t="shared" si="14"/>
        <v>337960</v>
      </c>
      <c r="H75" s="69">
        <f t="shared" ref="H75" si="18">C75*F75</f>
        <v>119136</v>
      </c>
    </row>
    <row r="76" spans="1:8" ht="20.399999999999999">
      <c r="A76" s="134" t="s">
        <v>173</v>
      </c>
      <c r="B76" s="75" t="s">
        <v>22</v>
      </c>
      <c r="C76" s="83">
        <v>21</v>
      </c>
      <c r="D76" s="80" t="s">
        <v>9</v>
      </c>
      <c r="E76" s="74">
        <v>25920</v>
      </c>
      <c r="F76" s="74">
        <v>36480</v>
      </c>
      <c r="G76" s="69">
        <f t="shared" si="14"/>
        <v>544320</v>
      </c>
      <c r="H76" s="69">
        <f t="shared" si="16"/>
        <v>766080</v>
      </c>
    </row>
    <row r="77" spans="1:8" ht="61.2">
      <c r="A77" s="134" t="s">
        <v>174</v>
      </c>
      <c r="B77" s="75" t="s">
        <v>246</v>
      </c>
      <c r="C77" s="83">
        <v>8</v>
      </c>
      <c r="D77" s="80" t="s">
        <v>9</v>
      </c>
      <c r="E77" s="74">
        <v>142080</v>
      </c>
      <c r="F77" s="74">
        <v>100000</v>
      </c>
      <c r="G77" s="69">
        <f t="shared" si="14"/>
        <v>1136640</v>
      </c>
      <c r="H77" s="69">
        <f t="shared" si="16"/>
        <v>800000</v>
      </c>
    </row>
    <row r="78" spans="1:8" ht="20.399999999999999">
      <c r="A78" s="134" t="s">
        <v>175</v>
      </c>
      <c r="B78" s="75" t="s">
        <v>266</v>
      </c>
      <c r="C78" s="83">
        <v>3</v>
      </c>
      <c r="D78" s="80" t="s">
        <v>8</v>
      </c>
      <c r="E78" s="74">
        <v>1480</v>
      </c>
      <c r="F78" s="74">
        <v>1184</v>
      </c>
      <c r="G78" s="69">
        <f t="shared" si="14"/>
        <v>4440</v>
      </c>
      <c r="H78" s="69">
        <f t="shared" ref="H78" si="19">C78*F78</f>
        <v>3552</v>
      </c>
    </row>
    <row r="79" spans="1:8">
      <c r="A79" s="134"/>
      <c r="B79" s="84" t="s">
        <v>13</v>
      </c>
      <c r="C79" s="83"/>
      <c r="D79" s="80"/>
      <c r="E79" s="74"/>
      <c r="F79" s="74"/>
      <c r="G79" s="69"/>
      <c r="H79" s="69"/>
    </row>
    <row r="80" spans="1:8" ht="40.799999999999997">
      <c r="A80" s="134" t="s">
        <v>176</v>
      </c>
      <c r="B80" s="75" t="s">
        <v>244</v>
      </c>
      <c r="C80" s="83">
        <v>460</v>
      </c>
      <c r="D80" s="80" t="s">
        <v>10</v>
      </c>
      <c r="E80" s="74">
        <v>3400</v>
      </c>
      <c r="F80" s="74">
        <v>3272</v>
      </c>
      <c r="G80" s="69">
        <f>C80*E80</f>
        <v>1564000</v>
      </c>
      <c r="H80" s="69">
        <f t="shared" si="16"/>
        <v>1505120</v>
      </c>
    </row>
    <row r="81" spans="1:8">
      <c r="A81" s="134"/>
      <c r="B81" s="76" t="s">
        <v>12</v>
      </c>
      <c r="C81" s="83"/>
      <c r="D81" s="80"/>
      <c r="E81" s="74"/>
      <c r="F81" s="74"/>
      <c r="G81" s="69"/>
      <c r="H81" s="69"/>
    </row>
    <row r="82" spans="1:8" ht="40.799999999999997">
      <c r="A82" s="134" t="s">
        <v>177</v>
      </c>
      <c r="B82" s="75" t="s">
        <v>292</v>
      </c>
      <c r="C82" s="83">
        <v>65</v>
      </c>
      <c r="D82" s="80" t="s">
        <v>9</v>
      </c>
      <c r="E82" s="74">
        <v>26976</v>
      </c>
      <c r="F82" s="74">
        <v>7120</v>
      </c>
      <c r="G82" s="69">
        <f>C82*E82</f>
        <v>1753440</v>
      </c>
      <c r="H82" s="69">
        <f t="shared" ref="H82" si="20">C82*F82</f>
        <v>462800</v>
      </c>
    </row>
    <row r="83" spans="1:8" ht="30.6">
      <c r="A83" s="134" t="s">
        <v>178</v>
      </c>
      <c r="B83" s="75" t="s">
        <v>296</v>
      </c>
      <c r="C83" s="83">
        <v>1</v>
      </c>
      <c r="D83" s="80" t="s">
        <v>9</v>
      </c>
      <c r="E83" s="74">
        <v>62880</v>
      </c>
      <c r="F83" s="74">
        <v>28640</v>
      </c>
      <c r="G83" s="69">
        <f>C83*E83</f>
        <v>62880</v>
      </c>
      <c r="H83" s="69">
        <f t="shared" ref="H83" si="21">C83*F83</f>
        <v>28640</v>
      </c>
    </row>
    <row r="84" spans="1:8" ht="20.399999999999999">
      <c r="A84" s="134" t="s">
        <v>179</v>
      </c>
      <c r="B84" s="75" t="s">
        <v>257</v>
      </c>
      <c r="C84" s="83">
        <v>7</v>
      </c>
      <c r="D84" s="80" t="s">
        <v>9</v>
      </c>
      <c r="E84" s="74">
        <v>266880</v>
      </c>
      <c r="F84" s="74">
        <v>26688</v>
      </c>
      <c r="G84" s="69">
        <f t="shared" ref="G84" si="22">C84*E84</f>
        <v>1868160</v>
      </c>
      <c r="H84" s="69">
        <f t="shared" ref="H84" si="23">C84*F84</f>
        <v>186816</v>
      </c>
    </row>
    <row r="85" spans="1:8" ht="20.399999999999999">
      <c r="A85" s="134" t="s">
        <v>180</v>
      </c>
      <c r="B85" s="75" t="s">
        <v>255</v>
      </c>
      <c r="C85" s="83">
        <v>6</v>
      </c>
      <c r="D85" s="80" t="s">
        <v>9</v>
      </c>
      <c r="E85" s="74">
        <v>224640</v>
      </c>
      <c r="F85" s="74">
        <v>22464</v>
      </c>
      <c r="G85" s="69">
        <f>C85*E85</f>
        <v>1347840</v>
      </c>
      <c r="H85" s="69">
        <f t="shared" ref="H85:H86" si="24">C85*F85</f>
        <v>134784</v>
      </c>
    </row>
    <row r="86" spans="1:8" ht="20.399999999999999">
      <c r="A86" s="134" t="s">
        <v>181</v>
      </c>
      <c r="B86" s="75" t="s">
        <v>256</v>
      </c>
      <c r="C86" s="83">
        <v>1</v>
      </c>
      <c r="D86" s="80" t="s">
        <v>9</v>
      </c>
      <c r="E86" s="74">
        <v>510720</v>
      </c>
      <c r="F86" s="74">
        <v>51072</v>
      </c>
      <c r="G86" s="69">
        <f>C86*E86</f>
        <v>510720</v>
      </c>
      <c r="H86" s="69">
        <f t="shared" si="24"/>
        <v>51072</v>
      </c>
    </row>
    <row r="87" spans="1:8" ht="20.399999999999999">
      <c r="A87" s="134" t="s">
        <v>182</v>
      </c>
      <c r="B87" s="75" t="s">
        <v>291</v>
      </c>
      <c r="C87" s="83">
        <v>2</v>
      </c>
      <c r="D87" s="80" t="s">
        <v>9</v>
      </c>
      <c r="E87" s="74">
        <v>390912</v>
      </c>
      <c r="F87" s="74">
        <v>39091.200000000004</v>
      </c>
      <c r="G87" s="69">
        <f>C87*E87</f>
        <v>781824</v>
      </c>
      <c r="H87" s="69">
        <f t="shared" ref="H87" si="25">C87*F87</f>
        <v>78182.400000000009</v>
      </c>
    </row>
    <row r="88" spans="1:8" ht="25.95" customHeight="1">
      <c r="A88" s="134" t="s">
        <v>183</v>
      </c>
      <c r="B88" s="75" t="s">
        <v>241</v>
      </c>
      <c r="C88" s="83">
        <v>4</v>
      </c>
      <c r="D88" s="80" t="s">
        <v>9</v>
      </c>
      <c r="E88" s="74">
        <v>270720</v>
      </c>
      <c r="F88" s="74">
        <v>27072</v>
      </c>
      <c r="G88" s="69">
        <f t="shared" ref="G88" si="26">C88*E88</f>
        <v>1082880</v>
      </c>
      <c r="H88" s="69">
        <f t="shared" ref="H88:H90" si="27">C88*F88</f>
        <v>108288</v>
      </c>
    </row>
    <row r="89" spans="1:8" ht="25.95" customHeight="1">
      <c r="A89" s="134" t="s">
        <v>184</v>
      </c>
      <c r="B89" s="81" t="s">
        <v>281</v>
      </c>
      <c r="C89" s="100">
        <v>5</v>
      </c>
      <c r="D89" s="101" t="s">
        <v>9</v>
      </c>
      <c r="E89" s="74">
        <v>249600</v>
      </c>
      <c r="F89" s="74">
        <v>24960</v>
      </c>
      <c r="G89" s="69">
        <f t="shared" ref="G89:G94" si="28">C89*E89</f>
        <v>1248000</v>
      </c>
      <c r="H89" s="69">
        <f t="shared" ref="H89" si="29">C89*F89</f>
        <v>124800</v>
      </c>
    </row>
    <row r="90" spans="1:8" ht="20.399999999999999">
      <c r="A90" s="134" t="s">
        <v>185</v>
      </c>
      <c r="B90" s="81" t="s">
        <v>280</v>
      </c>
      <c r="C90" s="100">
        <v>3</v>
      </c>
      <c r="D90" s="101" t="s">
        <v>9</v>
      </c>
      <c r="E90" s="74">
        <v>249600</v>
      </c>
      <c r="F90" s="74">
        <v>24960</v>
      </c>
      <c r="G90" s="69">
        <f t="shared" si="28"/>
        <v>748800</v>
      </c>
      <c r="H90" s="69">
        <f t="shared" si="27"/>
        <v>74880</v>
      </c>
    </row>
    <row r="91" spans="1:8" ht="20.399999999999999">
      <c r="A91" s="134" t="s">
        <v>186</v>
      </c>
      <c r="B91" s="81" t="s">
        <v>271</v>
      </c>
      <c r="C91" s="100">
        <v>3</v>
      </c>
      <c r="D91" s="101" t="s">
        <v>9</v>
      </c>
      <c r="E91" s="74">
        <v>249600</v>
      </c>
      <c r="F91" s="74">
        <v>24960</v>
      </c>
      <c r="G91" s="69">
        <f t="shared" si="28"/>
        <v>748800</v>
      </c>
      <c r="H91" s="69">
        <f t="shared" ref="H91:H95" si="30">C91*F91</f>
        <v>74880</v>
      </c>
    </row>
    <row r="92" spans="1:8" ht="20.399999999999999">
      <c r="A92" s="134" t="s">
        <v>187</v>
      </c>
      <c r="B92" s="81" t="s">
        <v>258</v>
      </c>
      <c r="C92" s="100">
        <v>14</v>
      </c>
      <c r="D92" s="101" t="s">
        <v>9</v>
      </c>
      <c r="E92" s="74">
        <v>15120</v>
      </c>
      <c r="F92" s="74">
        <v>19920</v>
      </c>
      <c r="G92" s="69">
        <f t="shared" si="28"/>
        <v>211680</v>
      </c>
      <c r="H92" s="69">
        <f t="shared" ref="H92" si="31">C92*F92</f>
        <v>278880</v>
      </c>
    </row>
    <row r="93" spans="1:8" ht="30.6">
      <c r="A93" s="134" t="s">
        <v>188</v>
      </c>
      <c r="B93" s="81" t="s">
        <v>282</v>
      </c>
      <c r="C93" s="100">
        <v>12</v>
      </c>
      <c r="D93" s="101" t="s">
        <v>9</v>
      </c>
      <c r="E93" s="74">
        <v>15120</v>
      </c>
      <c r="F93" s="74">
        <v>19920</v>
      </c>
      <c r="G93" s="69">
        <f t="shared" si="28"/>
        <v>181440</v>
      </c>
      <c r="H93" s="69">
        <f t="shared" si="30"/>
        <v>239040</v>
      </c>
    </row>
    <row r="94" spans="1:8" ht="30.6">
      <c r="A94" s="134" t="s">
        <v>189</v>
      </c>
      <c r="B94" s="81" t="s">
        <v>283</v>
      </c>
      <c r="C94" s="100">
        <v>2</v>
      </c>
      <c r="D94" s="101" t="s">
        <v>9</v>
      </c>
      <c r="E94" s="74">
        <v>15120</v>
      </c>
      <c r="F94" s="74">
        <v>19920</v>
      </c>
      <c r="G94" s="69">
        <f t="shared" si="28"/>
        <v>30240</v>
      </c>
      <c r="H94" s="69">
        <f t="shared" ref="H94" si="32">C94*F94</f>
        <v>39840</v>
      </c>
    </row>
    <row r="95" spans="1:8" ht="20.399999999999999">
      <c r="A95" s="134" t="s">
        <v>190</v>
      </c>
      <c r="B95" s="81" t="s">
        <v>259</v>
      </c>
      <c r="C95" s="100">
        <v>7</v>
      </c>
      <c r="D95" s="101" t="s">
        <v>9</v>
      </c>
      <c r="E95" s="74">
        <v>7760</v>
      </c>
      <c r="F95" s="74">
        <v>11760</v>
      </c>
      <c r="G95" s="69">
        <f t="shared" ref="G95" si="33">C95*E95</f>
        <v>54320</v>
      </c>
      <c r="H95" s="69">
        <f t="shared" si="30"/>
        <v>82320</v>
      </c>
    </row>
    <row r="96" spans="1:8" ht="20.399999999999999">
      <c r="A96" s="134" t="s">
        <v>191</v>
      </c>
      <c r="B96" s="81" t="s">
        <v>242</v>
      </c>
      <c r="C96" s="100">
        <v>7</v>
      </c>
      <c r="D96" s="101" t="s">
        <v>9</v>
      </c>
      <c r="E96" s="74">
        <v>7760</v>
      </c>
      <c r="F96" s="74">
        <v>11760</v>
      </c>
      <c r="G96" s="69">
        <f>C96*E96</f>
        <v>54320</v>
      </c>
      <c r="H96" s="69">
        <f t="shared" ref="H96" si="34">C96*F96</f>
        <v>82320</v>
      </c>
    </row>
    <row r="97" spans="1:8" ht="112.2">
      <c r="A97" s="134" t="s">
        <v>192</v>
      </c>
      <c r="B97" s="75" t="s">
        <v>308</v>
      </c>
      <c r="C97" s="100">
        <v>2</v>
      </c>
      <c r="D97" s="101" t="s">
        <v>9</v>
      </c>
      <c r="E97" s="74">
        <v>223680</v>
      </c>
      <c r="F97" s="74">
        <v>100560</v>
      </c>
      <c r="G97" s="69">
        <f>C97*E97</f>
        <v>447360</v>
      </c>
      <c r="H97" s="69">
        <f t="shared" ref="H97" si="35">C97*F97</f>
        <v>201120</v>
      </c>
    </row>
    <row r="98" spans="1:8" ht="71.400000000000006">
      <c r="A98" s="145" t="s">
        <v>193</v>
      </c>
      <c r="B98" s="137" t="s">
        <v>307</v>
      </c>
      <c r="C98" s="138">
        <v>11</v>
      </c>
      <c r="D98" s="139" t="s">
        <v>9</v>
      </c>
      <c r="E98" s="74">
        <v>78880</v>
      </c>
      <c r="F98" s="74">
        <v>54240</v>
      </c>
      <c r="G98" s="69">
        <f>C98*E98</f>
        <v>867680</v>
      </c>
      <c r="H98" s="69">
        <f t="shared" ref="H98" si="36">C98*F98</f>
        <v>596640</v>
      </c>
    </row>
    <row r="99" spans="1:8" ht="61.2">
      <c r="A99" s="134" t="s">
        <v>194</v>
      </c>
      <c r="B99" s="75" t="s">
        <v>284</v>
      </c>
      <c r="C99" s="71">
        <v>1</v>
      </c>
      <c r="D99" s="80" t="s">
        <v>9</v>
      </c>
      <c r="E99" s="74">
        <v>107680</v>
      </c>
      <c r="F99" s="73">
        <v>68560</v>
      </c>
      <c r="G99" s="69">
        <f>C99*E99</f>
        <v>107680</v>
      </c>
      <c r="H99" s="69">
        <f t="shared" ref="H99" si="37">C99*F99</f>
        <v>68560</v>
      </c>
    </row>
    <row r="100" spans="1:8" ht="30.6">
      <c r="A100" s="134" t="s">
        <v>195</v>
      </c>
      <c r="B100" s="129" t="s">
        <v>243</v>
      </c>
      <c r="C100" s="83">
        <v>5</v>
      </c>
      <c r="D100" s="80" t="s">
        <v>9</v>
      </c>
      <c r="E100" s="74">
        <v>492480</v>
      </c>
      <c r="F100" s="73">
        <v>49248</v>
      </c>
      <c r="G100" s="69">
        <f>C100*E100</f>
        <v>2462400</v>
      </c>
      <c r="H100" s="69">
        <f t="shared" ref="H100" si="38">C100*F100</f>
        <v>246240</v>
      </c>
    </row>
    <row r="101" spans="1:8" ht="61.2">
      <c r="A101" s="134" t="s">
        <v>196</v>
      </c>
      <c r="B101" s="130" t="s">
        <v>267</v>
      </c>
      <c r="C101" s="83">
        <v>150</v>
      </c>
      <c r="D101" s="80" t="s">
        <v>10</v>
      </c>
      <c r="E101" s="135"/>
      <c r="F101" s="135"/>
      <c r="G101" s="136"/>
      <c r="H101" s="136"/>
    </row>
    <row r="102" spans="1:8">
      <c r="A102" s="134"/>
      <c r="B102" s="81"/>
      <c r="C102" s="100"/>
      <c r="D102" s="101"/>
      <c r="E102" s="102"/>
      <c r="F102" s="102"/>
      <c r="G102" s="103"/>
      <c r="H102" s="103"/>
    </row>
    <row r="103" spans="1:8">
      <c r="A103" s="134"/>
      <c r="B103" s="78" t="s">
        <v>25</v>
      </c>
      <c r="C103" s="88"/>
      <c r="D103" s="87"/>
      <c r="E103" s="86"/>
      <c r="F103" s="86"/>
      <c r="G103" s="77">
        <f>SUM(G69:G102)</f>
        <v>53664856</v>
      </c>
      <c r="H103" s="77">
        <f>SUM(H69:H102)</f>
        <v>27033382.399999999</v>
      </c>
    </row>
    <row r="104" spans="1:8">
      <c r="A104" s="134"/>
      <c r="B104" s="81"/>
      <c r="C104" s="100"/>
      <c r="D104" s="101"/>
      <c r="E104" s="102"/>
      <c r="F104" s="102"/>
      <c r="G104" s="103"/>
      <c r="H104" s="103"/>
    </row>
    <row r="105" spans="1:8">
      <c r="A105" s="134"/>
      <c r="B105" s="76" t="s">
        <v>32</v>
      </c>
      <c r="C105" s="100"/>
      <c r="D105" s="101"/>
      <c r="E105" s="102"/>
      <c r="F105" s="102"/>
      <c r="G105" s="103"/>
      <c r="H105" s="103"/>
    </row>
    <row r="106" spans="1:8" ht="20.399999999999999">
      <c r="A106" s="146" t="s">
        <v>197</v>
      </c>
      <c r="B106" s="75" t="s">
        <v>21</v>
      </c>
      <c r="C106" s="71">
        <f>ROUNDUP((C121+C108)*0.1*1.25,0)</f>
        <v>71</v>
      </c>
      <c r="D106" s="79" t="s">
        <v>11</v>
      </c>
      <c r="E106" s="74">
        <v>13920</v>
      </c>
      <c r="F106" s="74">
        <v>6760</v>
      </c>
      <c r="G106" s="69">
        <f>C106*E106</f>
        <v>988320</v>
      </c>
      <c r="H106" s="69">
        <f>C106*F106</f>
        <v>479960</v>
      </c>
    </row>
    <row r="107" spans="1:8" ht="40.799999999999997">
      <c r="A107" s="146" t="s">
        <v>198</v>
      </c>
      <c r="B107" s="75" t="s">
        <v>253</v>
      </c>
      <c r="C107" s="71">
        <f>ROUNDUP((C114+2*C108)*0.4*1.25,0)</f>
        <v>165</v>
      </c>
      <c r="D107" s="79" t="s">
        <v>11</v>
      </c>
      <c r="E107" s="74">
        <v>7568</v>
      </c>
      <c r="F107" s="74">
        <v>6760</v>
      </c>
      <c r="G107" s="69">
        <f>C107*E107</f>
        <v>1248720</v>
      </c>
      <c r="H107" s="69">
        <f t="shared" ref="H107:H150" si="39">C107*F107</f>
        <v>1115400</v>
      </c>
    </row>
    <row r="108" spans="1:8" ht="51">
      <c r="A108" s="134"/>
      <c r="B108" s="76" t="s">
        <v>297</v>
      </c>
      <c r="C108" s="113">
        <v>32</v>
      </c>
      <c r="D108" s="80" t="s">
        <v>9</v>
      </c>
      <c r="E108" s="135"/>
      <c r="F108" s="135"/>
      <c r="G108" s="136"/>
      <c r="H108" s="136"/>
    </row>
    <row r="109" spans="1:8" ht="40.799999999999997">
      <c r="A109" s="134" t="s">
        <v>199</v>
      </c>
      <c r="B109" s="75" t="s">
        <v>249</v>
      </c>
      <c r="C109" s="113">
        <v>24</v>
      </c>
      <c r="D109" s="80" t="s">
        <v>9</v>
      </c>
      <c r="E109" s="74">
        <v>238080</v>
      </c>
      <c r="F109" s="74">
        <v>22880</v>
      </c>
      <c r="G109" s="69">
        <f t="shared" ref="G109:G113" si="40">C109*E109</f>
        <v>5713920</v>
      </c>
      <c r="H109" s="69">
        <f t="shared" ref="H109" si="41">C109*F109</f>
        <v>549120</v>
      </c>
    </row>
    <row r="110" spans="1:8" ht="40.799999999999997">
      <c r="A110" s="134" t="s">
        <v>200</v>
      </c>
      <c r="B110" s="75" t="s">
        <v>250</v>
      </c>
      <c r="C110" s="113">
        <v>7</v>
      </c>
      <c r="D110" s="80" t="s">
        <v>9</v>
      </c>
      <c r="E110" s="74">
        <v>171417.60000000001</v>
      </c>
      <c r="F110" s="74">
        <v>22880</v>
      </c>
      <c r="G110" s="69">
        <f t="shared" si="40"/>
        <v>1199923.2</v>
      </c>
      <c r="H110" s="69">
        <f>C110*F110</f>
        <v>160160</v>
      </c>
    </row>
    <row r="111" spans="1:8" ht="40.799999999999997">
      <c r="A111" s="134" t="s">
        <v>201</v>
      </c>
      <c r="B111" s="75" t="s">
        <v>252</v>
      </c>
      <c r="C111" s="113">
        <v>1</v>
      </c>
      <c r="D111" s="80" t="s">
        <v>9</v>
      </c>
      <c r="E111" s="74">
        <v>95808</v>
      </c>
      <c r="F111" s="74">
        <v>22880</v>
      </c>
      <c r="G111" s="69">
        <f t="shared" si="40"/>
        <v>95808</v>
      </c>
      <c r="H111" s="69">
        <f>C111*F111</f>
        <v>22880</v>
      </c>
    </row>
    <row r="112" spans="1:8" ht="30.6">
      <c r="A112" s="134" t="s">
        <v>202</v>
      </c>
      <c r="B112" s="75" t="s">
        <v>75</v>
      </c>
      <c r="C112" s="113">
        <v>2</v>
      </c>
      <c r="D112" s="80" t="s">
        <v>79</v>
      </c>
      <c r="E112" s="74">
        <v>0</v>
      </c>
      <c r="F112" s="74">
        <v>53600</v>
      </c>
      <c r="G112" s="69">
        <f t="shared" si="40"/>
        <v>0</v>
      </c>
      <c r="H112" s="69">
        <f t="shared" ref="H112" si="42">C112*F112</f>
        <v>107200</v>
      </c>
    </row>
    <row r="113" spans="1:8" ht="30.6">
      <c r="A113" s="134" t="s">
        <v>203</v>
      </c>
      <c r="B113" s="81" t="s">
        <v>270</v>
      </c>
      <c r="C113" s="113">
        <f>C108*5</f>
        <v>160</v>
      </c>
      <c r="D113" s="80" t="s">
        <v>8</v>
      </c>
      <c r="E113" s="74">
        <v>2760</v>
      </c>
      <c r="F113" s="74">
        <v>2384</v>
      </c>
      <c r="G113" s="69">
        <f t="shared" si="40"/>
        <v>441600</v>
      </c>
      <c r="H113" s="69">
        <f t="shared" si="39"/>
        <v>381440</v>
      </c>
    </row>
    <row r="114" spans="1:8" ht="30.6">
      <c r="A114" s="134"/>
      <c r="B114" s="133" t="s">
        <v>144</v>
      </c>
      <c r="C114" s="113">
        <v>266</v>
      </c>
      <c r="D114" s="80" t="s">
        <v>8</v>
      </c>
      <c r="E114" s="135"/>
      <c r="F114" s="135"/>
      <c r="G114" s="136"/>
      <c r="H114" s="136"/>
    </row>
    <row r="115" spans="1:8">
      <c r="A115" s="134" t="s">
        <v>204</v>
      </c>
      <c r="B115" s="81" t="s">
        <v>140</v>
      </c>
      <c r="C115" s="113">
        <f>77+60+106+48</f>
        <v>291</v>
      </c>
      <c r="D115" s="80" t="s">
        <v>9</v>
      </c>
      <c r="E115" s="74">
        <v>3544</v>
      </c>
      <c r="F115" s="74">
        <v>632</v>
      </c>
      <c r="G115" s="69">
        <f>C115*E115</f>
        <v>1031304</v>
      </c>
      <c r="H115" s="69">
        <f t="shared" ref="H115:H120" si="43">C115*F115</f>
        <v>183912</v>
      </c>
    </row>
    <row r="116" spans="1:8">
      <c r="A116" s="134" t="s">
        <v>205</v>
      </c>
      <c r="B116" s="81" t="s">
        <v>294</v>
      </c>
      <c r="C116" s="113">
        <f>67+37+48+51</f>
        <v>203</v>
      </c>
      <c r="D116" s="80" t="s">
        <v>9</v>
      </c>
      <c r="E116" s="74">
        <v>3544</v>
      </c>
      <c r="F116" s="74">
        <v>632</v>
      </c>
      <c r="G116" s="69">
        <f>C116*E116</f>
        <v>719432</v>
      </c>
      <c r="H116" s="69">
        <f t="shared" si="43"/>
        <v>128296</v>
      </c>
    </row>
    <row r="117" spans="1:8">
      <c r="A117" s="134" t="s">
        <v>206</v>
      </c>
      <c r="B117" s="81" t="s">
        <v>141</v>
      </c>
      <c r="C117" s="113">
        <f>48</f>
        <v>48</v>
      </c>
      <c r="D117" s="80" t="s">
        <v>9</v>
      </c>
      <c r="E117" s="74">
        <v>768</v>
      </c>
      <c r="F117" s="74">
        <v>632</v>
      </c>
      <c r="G117" s="69">
        <f>C117*E117</f>
        <v>36864</v>
      </c>
      <c r="H117" s="69">
        <f t="shared" si="43"/>
        <v>30336</v>
      </c>
    </row>
    <row r="118" spans="1:8">
      <c r="A118" s="134" t="s">
        <v>207</v>
      </c>
      <c r="B118" s="128" t="s">
        <v>142</v>
      </c>
      <c r="C118" s="113">
        <f>17+12</f>
        <v>29</v>
      </c>
      <c r="D118" s="80" t="s">
        <v>9</v>
      </c>
      <c r="E118" s="74">
        <v>576</v>
      </c>
      <c r="F118" s="74">
        <v>632</v>
      </c>
      <c r="G118" s="69">
        <f t="shared" ref="G118:G120" si="44">C118*E118</f>
        <v>16704</v>
      </c>
      <c r="H118" s="69">
        <f t="shared" si="43"/>
        <v>18328</v>
      </c>
    </row>
    <row r="119" spans="1:8">
      <c r="A119" s="134" t="s">
        <v>208</v>
      </c>
      <c r="B119" s="81" t="s">
        <v>261</v>
      </c>
      <c r="C119" s="113">
        <v>12</v>
      </c>
      <c r="D119" s="80" t="s">
        <v>9</v>
      </c>
      <c r="E119" s="74">
        <v>576</v>
      </c>
      <c r="F119" s="74">
        <v>632</v>
      </c>
      <c r="G119" s="69">
        <f t="shared" ref="G119" si="45">C119*E119</f>
        <v>6912</v>
      </c>
      <c r="H119" s="69">
        <f t="shared" ref="H119" si="46">C119*F119</f>
        <v>7584</v>
      </c>
    </row>
    <row r="120" spans="1:8">
      <c r="A120" s="134" t="s">
        <v>209</v>
      </c>
      <c r="B120" s="81" t="s">
        <v>143</v>
      </c>
      <c r="C120" s="113">
        <f>56+35</f>
        <v>91</v>
      </c>
      <c r="D120" s="80" t="s">
        <v>9</v>
      </c>
      <c r="E120" s="74">
        <v>1440</v>
      </c>
      <c r="F120" s="74">
        <v>632</v>
      </c>
      <c r="G120" s="69">
        <f t="shared" si="44"/>
        <v>131040</v>
      </c>
      <c r="H120" s="69">
        <f t="shared" si="43"/>
        <v>57512</v>
      </c>
    </row>
    <row r="121" spans="1:8" ht="20.399999999999999">
      <c r="A121" s="134"/>
      <c r="B121" s="133" t="s">
        <v>139</v>
      </c>
      <c r="C121" s="113">
        <v>532</v>
      </c>
      <c r="D121" s="80" t="s">
        <v>8</v>
      </c>
      <c r="E121" s="135"/>
      <c r="F121" s="135"/>
      <c r="G121" s="136"/>
      <c r="H121" s="136"/>
    </row>
    <row r="122" spans="1:8">
      <c r="A122" s="134" t="s">
        <v>210</v>
      </c>
      <c r="B122" s="127" t="s">
        <v>129</v>
      </c>
      <c r="C122" s="113">
        <v>50</v>
      </c>
      <c r="D122" s="80" t="s">
        <v>9</v>
      </c>
      <c r="E122" s="74">
        <v>664</v>
      </c>
      <c r="F122" s="74">
        <v>552</v>
      </c>
      <c r="G122" s="69">
        <f t="shared" ref="G122:G149" si="47">C122*E122</f>
        <v>33200</v>
      </c>
      <c r="H122" s="69">
        <f t="shared" ref="H122:H149" si="48">C122*F122</f>
        <v>27600</v>
      </c>
    </row>
    <row r="123" spans="1:8">
      <c r="A123" s="134" t="s">
        <v>211</v>
      </c>
      <c r="B123" s="127" t="s">
        <v>130</v>
      </c>
      <c r="C123" s="113">
        <v>85</v>
      </c>
      <c r="D123" s="80" t="s">
        <v>9</v>
      </c>
      <c r="E123" s="74">
        <v>664</v>
      </c>
      <c r="F123" s="74">
        <v>552</v>
      </c>
      <c r="G123" s="69">
        <f t="shared" si="47"/>
        <v>56440</v>
      </c>
      <c r="H123" s="69">
        <f t="shared" si="48"/>
        <v>46920</v>
      </c>
    </row>
    <row r="124" spans="1:8">
      <c r="A124" s="134" t="s">
        <v>212</v>
      </c>
      <c r="B124" s="127" t="s">
        <v>132</v>
      </c>
      <c r="C124" s="113">
        <v>384</v>
      </c>
      <c r="D124" s="80" t="s">
        <v>9</v>
      </c>
      <c r="E124" s="74">
        <v>664</v>
      </c>
      <c r="F124" s="74">
        <v>552</v>
      </c>
      <c r="G124" s="69">
        <f t="shared" si="47"/>
        <v>254976</v>
      </c>
      <c r="H124" s="69">
        <f t="shared" si="48"/>
        <v>211968</v>
      </c>
    </row>
    <row r="125" spans="1:8">
      <c r="A125" s="134" t="s">
        <v>213</v>
      </c>
      <c r="B125" s="127" t="s">
        <v>131</v>
      </c>
      <c r="C125" s="113">
        <v>144</v>
      </c>
      <c r="D125" s="80" t="s">
        <v>9</v>
      </c>
      <c r="E125" s="74">
        <v>664</v>
      </c>
      <c r="F125" s="74">
        <v>552</v>
      </c>
      <c r="G125" s="69">
        <f t="shared" si="47"/>
        <v>95616</v>
      </c>
      <c r="H125" s="69">
        <f t="shared" si="48"/>
        <v>79488</v>
      </c>
    </row>
    <row r="126" spans="1:8">
      <c r="A126" s="134" t="s">
        <v>214</v>
      </c>
      <c r="B126" s="127" t="s">
        <v>114</v>
      </c>
      <c r="C126" s="113">
        <v>117</v>
      </c>
      <c r="D126" s="80" t="s">
        <v>9</v>
      </c>
      <c r="E126" s="74">
        <v>384</v>
      </c>
      <c r="F126" s="74">
        <v>552</v>
      </c>
      <c r="G126" s="69">
        <f t="shared" si="47"/>
        <v>44928</v>
      </c>
      <c r="H126" s="69">
        <f t="shared" si="48"/>
        <v>64584</v>
      </c>
    </row>
    <row r="127" spans="1:8">
      <c r="A127" s="134" t="s">
        <v>215</v>
      </c>
      <c r="B127" s="127" t="s">
        <v>115</v>
      </c>
      <c r="C127" s="113">
        <v>120</v>
      </c>
      <c r="D127" s="80" t="s">
        <v>9</v>
      </c>
      <c r="E127" s="74">
        <v>664</v>
      </c>
      <c r="F127" s="74">
        <v>552</v>
      </c>
      <c r="G127" s="69">
        <f t="shared" si="47"/>
        <v>79680</v>
      </c>
      <c r="H127" s="69">
        <f t="shared" si="48"/>
        <v>66240</v>
      </c>
    </row>
    <row r="128" spans="1:8">
      <c r="A128" s="134" t="s">
        <v>216</v>
      </c>
      <c r="B128" s="127" t="s">
        <v>285</v>
      </c>
      <c r="C128" s="113">
        <v>423</v>
      </c>
      <c r="D128" s="80" t="s">
        <v>9</v>
      </c>
      <c r="E128" s="74">
        <v>760</v>
      </c>
      <c r="F128" s="74">
        <v>552</v>
      </c>
      <c r="G128" s="69">
        <f t="shared" si="47"/>
        <v>321480</v>
      </c>
      <c r="H128" s="69">
        <f t="shared" si="48"/>
        <v>233496</v>
      </c>
    </row>
    <row r="129" spans="1:8">
      <c r="A129" s="134" t="s">
        <v>217</v>
      </c>
      <c r="B129" s="127" t="s">
        <v>116</v>
      </c>
      <c r="C129" s="113">
        <v>166</v>
      </c>
      <c r="D129" s="80" t="s">
        <v>9</v>
      </c>
      <c r="E129" s="74">
        <v>664</v>
      </c>
      <c r="F129" s="74">
        <v>552</v>
      </c>
      <c r="G129" s="69">
        <f t="shared" si="47"/>
        <v>110224</v>
      </c>
      <c r="H129" s="69">
        <f t="shared" si="48"/>
        <v>91632</v>
      </c>
    </row>
    <row r="130" spans="1:8">
      <c r="A130" s="134" t="s">
        <v>218</v>
      </c>
      <c r="B130" s="127" t="s">
        <v>133</v>
      </c>
      <c r="C130" s="113">
        <v>391</v>
      </c>
      <c r="D130" s="80" t="s">
        <v>9</v>
      </c>
      <c r="E130" s="74">
        <v>664</v>
      </c>
      <c r="F130" s="74">
        <v>552</v>
      </c>
      <c r="G130" s="69">
        <f t="shared" si="47"/>
        <v>259624</v>
      </c>
      <c r="H130" s="69">
        <f t="shared" si="48"/>
        <v>215832</v>
      </c>
    </row>
    <row r="131" spans="1:8">
      <c r="A131" s="134" t="s">
        <v>219</v>
      </c>
      <c r="B131" s="127" t="s">
        <v>134</v>
      </c>
      <c r="C131" s="113">
        <v>488</v>
      </c>
      <c r="D131" s="80" t="s">
        <v>9</v>
      </c>
      <c r="E131" s="74">
        <v>664</v>
      </c>
      <c r="F131" s="74">
        <v>552</v>
      </c>
      <c r="G131" s="69">
        <f t="shared" si="47"/>
        <v>324032</v>
      </c>
      <c r="H131" s="69">
        <f t="shared" si="48"/>
        <v>269376</v>
      </c>
    </row>
    <row r="132" spans="1:8">
      <c r="A132" s="134" t="s">
        <v>220</v>
      </c>
      <c r="B132" s="127" t="s">
        <v>117</v>
      </c>
      <c r="C132" s="113">
        <v>99</v>
      </c>
      <c r="D132" s="80" t="s">
        <v>9</v>
      </c>
      <c r="E132" s="74">
        <v>576</v>
      </c>
      <c r="F132" s="74">
        <v>552</v>
      </c>
      <c r="G132" s="69">
        <f t="shared" si="47"/>
        <v>57024</v>
      </c>
      <c r="H132" s="69">
        <f t="shared" si="48"/>
        <v>54648</v>
      </c>
    </row>
    <row r="133" spans="1:8">
      <c r="A133" s="134" t="s">
        <v>221</v>
      </c>
      <c r="B133" s="127" t="s">
        <v>135</v>
      </c>
      <c r="C133" s="113">
        <v>67</v>
      </c>
      <c r="D133" s="80" t="s">
        <v>9</v>
      </c>
      <c r="E133" s="74">
        <v>664</v>
      </c>
      <c r="F133" s="74">
        <v>552</v>
      </c>
      <c r="G133" s="69">
        <f t="shared" si="47"/>
        <v>44488</v>
      </c>
      <c r="H133" s="69">
        <f t="shared" si="48"/>
        <v>36984</v>
      </c>
    </row>
    <row r="134" spans="1:8">
      <c r="A134" s="134" t="s">
        <v>222</v>
      </c>
      <c r="B134" s="127" t="s">
        <v>136</v>
      </c>
      <c r="C134" s="113">
        <v>329</v>
      </c>
      <c r="D134" s="80" t="s">
        <v>9</v>
      </c>
      <c r="E134" s="74">
        <v>384</v>
      </c>
      <c r="F134" s="74">
        <v>552</v>
      </c>
      <c r="G134" s="69">
        <f t="shared" si="47"/>
        <v>126336</v>
      </c>
      <c r="H134" s="69">
        <f t="shared" si="48"/>
        <v>181608</v>
      </c>
    </row>
    <row r="135" spans="1:8">
      <c r="A135" s="134" t="s">
        <v>223</v>
      </c>
      <c r="B135" s="127" t="s">
        <v>137</v>
      </c>
      <c r="C135" s="113">
        <v>638</v>
      </c>
      <c r="D135" s="80" t="s">
        <v>9</v>
      </c>
      <c r="E135" s="74">
        <v>856</v>
      </c>
      <c r="F135" s="74">
        <v>552</v>
      </c>
      <c r="G135" s="69">
        <f t="shared" si="47"/>
        <v>546128</v>
      </c>
      <c r="H135" s="69">
        <f t="shared" si="48"/>
        <v>352176</v>
      </c>
    </row>
    <row r="136" spans="1:8">
      <c r="A136" s="134" t="s">
        <v>224</v>
      </c>
      <c r="B136" s="127" t="s">
        <v>268</v>
      </c>
      <c r="C136" s="113">
        <v>217</v>
      </c>
      <c r="D136" s="80" t="s">
        <v>9</v>
      </c>
      <c r="E136" s="74">
        <v>480</v>
      </c>
      <c r="F136" s="74">
        <v>552</v>
      </c>
      <c r="G136" s="69">
        <f t="shared" si="47"/>
        <v>104160</v>
      </c>
      <c r="H136" s="69">
        <f t="shared" si="48"/>
        <v>119784</v>
      </c>
    </row>
    <row r="137" spans="1:8">
      <c r="A137" s="134" t="s">
        <v>225</v>
      </c>
      <c r="B137" s="127" t="s">
        <v>118</v>
      </c>
      <c r="C137" s="113">
        <v>107</v>
      </c>
      <c r="D137" s="80" t="s">
        <v>9</v>
      </c>
      <c r="E137" s="74">
        <v>384</v>
      </c>
      <c r="F137" s="74">
        <v>552</v>
      </c>
      <c r="G137" s="69">
        <f t="shared" si="47"/>
        <v>41088</v>
      </c>
      <c r="H137" s="69">
        <f t="shared" si="48"/>
        <v>59064</v>
      </c>
    </row>
    <row r="138" spans="1:8">
      <c r="A138" s="134" t="s">
        <v>226</v>
      </c>
      <c r="B138" s="127" t="s">
        <v>269</v>
      </c>
      <c r="C138" s="113">
        <v>152</v>
      </c>
      <c r="D138" s="80" t="s">
        <v>9</v>
      </c>
      <c r="E138" s="74">
        <v>856</v>
      </c>
      <c r="F138" s="74">
        <v>552</v>
      </c>
      <c r="G138" s="69">
        <f t="shared" si="47"/>
        <v>130112</v>
      </c>
      <c r="H138" s="69">
        <f t="shared" si="48"/>
        <v>83904</v>
      </c>
    </row>
    <row r="139" spans="1:8">
      <c r="A139" s="134" t="s">
        <v>227</v>
      </c>
      <c r="B139" s="127" t="s">
        <v>119</v>
      </c>
      <c r="C139" s="113">
        <v>134</v>
      </c>
      <c r="D139" s="80" t="s">
        <v>9</v>
      </c>
      <c r="E139" s="74">
        <v>856</v>
      </c>
      <c r="F139" s="74">
        <v>552</v>
      </c>
      <c r="G139" s="69">
        <f t="shared" si="47"/>
        <v>114704</v>
      </c>
      <c r="H139" s="69">
        <f t="shared" si="48"/>
        <v>73968</v>
      </c>
    </row>
    <row r="140" spans="1:8">
      <c r="A140" s="134" t="s">
        <v>228</v>
      </c>
      <c r="B140" s="127" t="s">
        <v>120</v>
      </c>
      <c r="C140" s="113">
        <v>156</v>
      </c>
      <c r="D140" s="80" t="s">
        <v>9</v>
      </c>
      <c r="E140" s="74">
        <v>336</v>
      </c>
      <c r="F140" s="74">
        <v>552</v>
      </c>
      <c r="G140" s="69">
        <f t="shared" si="47"/>
        <v>52416</v>
      </c>
      <c r="H140" s="69">
        <f t="shared" si="48"/>
        <v>86112</v>
      </c>
    </row>
    <row r="141" spans="1:8">
      <c r="A141" s="134" t="s">
        <v>229</v>
      </c>
      <c r="B141" s="127" t="s">
        <v>121</v>
      </c>
      <c r="C141" s="113">
        <v>50</v>
      </c>
      <c r="D141" s="80" t="s">
        <v>9</v>
      </c>
      <c r="E141" s="74">
        <v>664</v>
      </c>
      <c r="F141" s="74">
        <v>552</v>
      </c>
      <c r="G141" s="69">
        <f t="shared" si="47"/>
        <v>33200</v>
      </c>
      <c r="H141" s="69">
        <f t="shared" si="48"/>
        <v>27600</v>
      </c>
    </row>
    <row r="142" spans="1:8">
      <c r="A142" s="134" t="s">
        <v>230</v>
      </c>
      <c r="B142" s="127" t="s">
        <v>122</v>
      </c>
      <c r="C142" s="113">
        <v>248</v>
      </c>
      <c r="D142" s="80" t="s">
        <v>9</v>
      </c>
      <c r="E142" s="74">
        <v>336</v>
      </c>
      <c r="F142" s="74">
        <v>552</v>
      </c>
      <c r="G142" s="69">
        <f t="shared" si="47"/>
        <v>83328</v>
      </c>
      <c r="H142" s="69">
        <f t="shared" si="48"/>
        <v>136896</v>
      </c>
    </row>
    <row r="143" spans="1:8">
      <c r="A143" s="134" t="s">
        <v>231</v>
      </c>
      <c r="B143" s="127" t="s">
        <v>124</v>
      </c>
      <c r="C143" s="113">
        <v>52</v>
      </c>
      <c r="D143" s="80" t="s">
        <v>9</v>
      </c>
      <c r="E143" s="74">
        <v>576</v>
      </c>
      <c r="F143" s="74">
        <v>552</v>
      </c>
      <c r="G143" s="69">
        <f t="shared" si="47"/>
        <v>29952</v>
      </c>
      <c r="H143" s="69">
        <f t="shared" si="48"/>
        <v>28704</v>
      </c>
    </row>
    <row r="144" spans="1:8">
      <c r="A144" s="134" t="s">
        <v>232</v>
      </c>
      <c r="B144" s="127" t="s">
        <v>123</v>
      </c>
      <c r="C144" s="113">
        <v>69</v>
      </c>
      <c r="D144" s="80" t="s">
        <v>9</v>
      </c>
      <c r="E144" s="74">
        <v>336</v>
      </c>
      <c r="F144" s="74">
        <v>552</v>
      </c>
      <c r="G144" s="69">
        <f t="shared" si="47"/>
        <v>23184</v>
      </c>
      <c r="H144" s="69">
        <f t="shared" si="48"/>
        <v>38088</v>
      </c>
    </row>
    <row r="145" spans="1:8">
      <c r="A145" s="134" t="s">
        <v>272</v>
      </c>
      <c r="B145" s="127" t="s">
        <v>125</v>
      </c>
      <c r="C145" s="113">
        <v>257</v>
      </c>
      <c r="D145" s="80" t="s">
        <v>9</v>
      </c>
      <c r="E145" s="74">
        <v>664</v>
      </c>
      <c r="F145" s="74">
        <v>552</v>
      </c>
      <c r="G145" s="69">
        <f t="shared" si="47"/>
        <v>170648</v>
      </c>
      <c r="H145" s="69">
        <f t="shared" si="48"/>
        <v>141864</v>
      </c>
    </row>
    <row r="146" spans="1:8">
      <c r="A146" s="134" t="s">
        <v>273</v>
      </c>
      <c r="B146" s="127" t="s">
        <v>126</v>
      </c>
      <c r="C146" s="113">
        <v>107</v>
      </c>
      <c r="D146" s="80" t="s">
        <v>9</v>
      </c>
      <c r="E146" s="74">
        <v>664</v>
      </c>
      <c r="F146" s="74">
        <v>552</v>
      </c>
      <c r="G146" s="69">
        <f t="shared" si="47"/>
        <v>71048</v>
      </c>
      <c r="H146" s="69">
        <f t="shared" si="48"/>
        <v>59064</v>
      </c>
    </row>
    <row r="147" spans="1:8">
      <c r="A147" s="134" t="s">
        <v>274</v>
      </c>
      <c r="B147" s="127" t="s">
        <v>127</v>
      </c>
      <c r="C147" s="113">
        <v>442</v>
      </c>
      <c r="D147" s="80" t="s">
        <v>9</v>
      </c>
      <c r="E147" s="74">
        <v>760</v>
      </c>
      <c r="F147" s="74">
        <v>552</v>
      </c>
      <c r="G147" s="69">
        <f t="shared" si="47"/>
        <v>335920</v>
      </c>
      <c r="H147" s="69">
        <f t="shared" si="48"/>
        <v>243984</v>
      </c>
    </row>
    <row r="148" spans="1:8">
      <c r="A148" s="134" t="s">
        <v>275</v>
      </c>
      <c r="B148" s="127" t="s">
        <v>128</v>
      </c>
      <c r="C148" s="113">
        <v>73</v>
      </c>
      <c r="D148" s="80" t="s">
        <v>9</v>
      </c>
      <c r="E148" s="74">
        <v>336</v>
      </c>
      <c r="F148" s="74">
        <v>552</v>
      </c>
      <c r="G148" s="69">
        <f t="shared" si="47"/>
        <v>24528</v>
      </c>
      <c r="H148" s="69">
        <f t="shared" si="48"/>
        <v>40296</v>
      </c>
    </row>
    <row r="149" spans="1:8">
      <c r="A149" s="134" t="s">
        <v>276</v>
      </c>
      <c r="B149" s="127" t="s">
        <v>138</v>
      </c>
      <c r="C149" s="113">
        <v>364</v>
      </c>
      <c r="D149" s="80" t="s">
        <v>9</v>
      </c>
      <c r="E149" s="74">
        <v>664</v>
      </c>
      <c r="F149" s="74">
        <v>552</v>
      </c>
      <c r="G149" s="69">
        <f t="shared" si="47"/>
        <v>241696</v>
      </c>
      <c r="H149" s="69">
        <f t="shared" si="48"/>
        <v>200928</v>
      </c>
    </row>
    <row r="150" spans="1:8" ht="30.6">
      <c r="A150" s="134" t="s">
        <v>277</v>
      </c>
      <c r="B150" s="75" t="s">
        <v>251</v>
      </c>
      <c r="C150" s="113">
        <f>ROUNDUP(SUM(C114,C121)*0.05,0)</f>
        <v>40</v>
      </c>
      <c r="D150" s="80" t="s">
        <v>11</v>
      </c>
      <c r="E150" s="74">
        <v>1392</v>
      </c>
      <c r="F150" s="73">
        <v>6760</v>
      </c>
      <c r="G150" s="69">
        <f t="shared" ref="G150" si="49">C150*E150</f>
        <v>55680</v>
      </c>
      <c r="H150" s="69">
        <f t="shared" si="39"/>
        <v>270400</v>
      </c>
    </row>
    <row r="151" spans="1:8">
      <c r="A151" s="134"/>
      <c r="B151" s="81"/>
      <c r="C151" s="100"/>
      <c r="D151" s="101"/>
      <c r="E151" s="102"/>
      <c r="F151" s="102"/>
      <c r="G151" s="103"/>
      <c r="H151" s="103"/>
    </row>
    <row r="152" spans="1:8">
      <c r="A152" s="134"/>
      <c r="B152" s="78" t="s">
        <v>33</v>
      </c>
      <c r="C152" s="88"/>
      <c r="D152" s="87"/>
      <c r="E152" s="86"/>
      <c r="F152" s="86"/>
      <c r="G152" s="77">
        <f>SUM(G105:G150)</f>
        <v>15496387.199999999</v>
      </c>
      <c r="H152" s="77">
        <f>SUM(H105:H150)</f>
        <v>6785336</v>
      </c>
    </row>
    <row r="153" spans="1:8">
      <c r="A153" s="134"/>
      <c r="B153" s="122"/>
      <c r="C153" s="123"/>
      <c r="D153" s="124"/>
      <c r="E153" s="125"/>
      <c r="F153" s="125"/>
      <c r="G153" s="126"/>
      <c r="H153" s="126"/>
    </row>
    <row r="154" spans="1:8">
      <c r="A154" s="134"/>
      <c r="B154" s="76" t="s">
        <v>77</v>
      </c>
      <c r="C154" s="100"/>
      <c r="D154" s="101"/>
      <c r="E154" s="102"/>
      <c r="F154" s="102"/>
      <c r="G154" s="103"/>
      <c r="H154" s="103"/>
    </row>
    <row r="155" spans="1:8" ht="30.6">
      <c r="A155" s="134" t="s">
        <v>287</v>
      </c>
      <c r="B155" s="81" t="s">
        <v>286</v>
      </c>
      <c r="C155" s="100">
        <v>1</v>
      </c>
      <c r="D155" s="101" t="s">
        <v>76</v>
      </c>
      <c r="E155" s="74">
        <v>120000</v>
      </c>
      <c r="F155" s="74">
        <v>68000</v>
      </c>
      <c r="G155" s="69">
        <f t="shared" ref="G155:G157" si="50">C155*E155</f>
        <v>120000</v>
      </c>
      <c r="H155" s="69">
        <f t="shared" ref="H155:H157" si="51">C155*F155</f>
        <v>68000</v>
      </c>
    </row>
    <row r="156" spans="1:8" ht="20.399999999999999">
      <c r="A156" s="134" t="s">
        <v>288</v>
      </c>
      <c r="B156" s="81" t="s">
        <v>300</v>
      </c>
      <c r="C156" s="100">
        <v>1</v>
      </c>
      <c r="D156" s="101" t="s">
        <v>76</v>
      </c>
      <c r="E156" s="74">
        <v>0</v>
      </c>
      <c r="F156" s="74">
        <v>76000</v>
      </c>
      <c r="G156" s="69"/>
      <c r="H156" s="69">
        <f t="shared" si="51"/>
        <v>76000</v>
      </c>
    </row>
    <row r="157" spans="1:8" ht="30.6">
      <c r="A157" s="134" t="s">
        <v>289</v>
      </c>
      <c r="B157" s="81" t="s">
        <v>301</v>
      </c>
      <c r="C157" s="100">
        <f>C114+C121</f>
        <v>798</v>
      </c>
      <c r="D157" s="101" t="s">
        <v>8</v>
      </c>
      <c r="E157" s="74">
        <v>2120</v>
      </c>
      <c r="F157" s="74">
        <v>1824</v>
      </c>
      <c r="G157" s="69">
        <f t="shared" si="50"/>
        <v>1691760</v>
      </c>
      <c r="H157" s="69">
        <f t="shared" si="51"/>
        <v>1455552</v>
      </c>
    </row>
    <row r="158" spans="1:8" ht="20.399999999999999">
      <c r="A158" s="134" t="s">
        <v>290</v>
      </c>
      <c r="B158" s="81" t="s">
        <v>254</v>
      </c>
      <c r="C158" s="100">
        <v>1</v>
      </c>
      <c r="D158" s="101" t="s">
        <v>76</v>
      </c>
      <c r="E158" s="74">
        <v>0</v>
      </c>
      <c r="F158" s="74">
        <v>68000</v>
      </c>
      <c r="G158" s="69"/>
      <c r="H158" s="69">
        <f t="shared" ref="H158:H159" si="52">C158*F158</f>
        <v>68000</v>
      </c>
    </row>
    <row r="159" spans="1:8" ht="20.399999999999999">
      <c r="A159" s="134" t="s">
        <v>323</v>
      </c>
      <c r="B159" s="81" t="s">
        <v>299</v>
      </c>
      <c r="C159" s="100">
        <v>1</v>
      </c>
      <c r="D159" s="101" t="s">
        <v>76</v>
      </c>
      <c r="E159" s="74">
        <v>0</v>
      </c>
      <c r="F159" s="74">
        <v>100000</v>
      </c>
      <c r="G159" s="69"/>
      <c r="H159" s="69">
        <f t="shared" si="52"/>
        <v>100000</v>
      </c>
    </row>
    <row r="160" spans="1:8">
      <c r="A160" s="145" t="s">
        <v>324</v>
      </c>
      <c r="B160" s="140" t="s">
        <v>309</v>
      </c>
      <c r="C160" s="138">
        <v>1</v>
      </c>
      <c r="D160" s="139" t="s">
        <v>76</v>
      </c>
      <c r="E160" s="141">
        <v>71760</v>
      </c>
      <c r="F160" s="141">
        <v>60000</v>
      </c>
      <c r="G160" s="142">
        <f t="shared" ref="G160" si="53">C160*E160</f>
        <v>71760</v>
      </c>
      <c r="H160" s="142">
        <f t="shared" ref="H160:H161" si="54">C160*F160</f>
        <v>60000</v>
      </c>
    </row>
    <row r="161" spans="1:8">
      <c r="A161" s="145" t="s">
        <v>325</v>
      </c>
      <c r="B161" s="140" t="s">
        <v>311</v>
      </c>
      <c r="C161" s="138">
        <v>1</v>
      </c>
      <c r="D161" s="139" t="s">
        <v>76</v>
      </c>
      <c r="E161" s="74">
        <v>0</v>
      </c>
      <c r="F161" s="74">
        <v>120000</v>
      </c>
      <c r="G161" s="69"/>
      <c r="H161" s="69">
        <f t="shared" si="54"/>
        <v>120000</v>
      </c>
    </row>
    <row r="162" spans="1:8" ht="18" customHeight="1">
      <c r="A162" s="145" t="s">
        <v>326</v>
      </c>
      <c r="B162" s="140" t="s">
        <v>313</v>
      </c>
      <c r="C162" s="138">
        <v>1</v>
      </c>
      <c r="D162" s="139" t="s">
        <v>76</v>
      </c>
      <c r="E162" s="74">
        <v>0</v>
      </c>
      <c r="F162" s="74">
        <v>80000</v>
      </c>
      <c r="G162" s="69"/>
      <c r="H162" s="69">
        <f t="shared" ref="H162:H163" si="55">C162*F162</f>
        <v>80000</v>
      </c>
    </row>
    <row r="163" spans="1:8" ht="20.399999999999999">
      <c r="A163" s="145" t="s">
        <v>327</v>
      </c>
      <c r="B163" s="140" t="s">
        <v>315</v>
      </c>
      <c r="C163" s="138">
        <v>1</v>
      </c>
      <c r="D163" s="139" t="s">
        <v>76</v>
      </c>
      <c r="E163" s="102">
        <v>0</v>
      </c>
      <c r="F163" s="102">
        <v>68000</v>
      </c>
      <c r="G163" s="103"/>
      <c r="H163" s="103">
        <f t="shared" si="55"/>
        <v>68000</v>
      </c>
    </row>
    <row r="164" spans="1:8">
      <c r="A164" s="134"/>
      <c r="B164" s="81"/>
      <c r="C164" s="100"/>
      <c r="D164" s="101"/>
      <c r="E164" s="102"/>
      <c r="F164" s="102"/>
      <c r="G164" s="103"/>
      <c r="H164" s="103"/>
    </row>
    <row r="165" spans="1:8" ht="10.8" thickBot="1">
      <c r="A165" s="134"/>
      <c r="B165" s="115" t="s">
        <v>78</v>
      </c>
      <c r="C165" s="116"/>
      <c r="D165" s="117"/>
      <c r="E165" s="118"/>
      <c r="F165" s="118"/>
      <c r="G165" s="119">
        <f>SUM(G154:G164)</f>
        <v>1883520</v>
      </c>
      <c r="H165" s="119">
        <f>SUM(H154:H164)</f>
        <v>2095552</v>
      </c>
    </row>
    <row r="166" spans="1:8">
      <c r="A166" s="134"/>
      <c r="B166" s="68" t="s">
        <v>7</v>
      </c>
      <c r="C166" s="67"/>
      <c r="D166" s="67"/>
      <c r="E166" s="67"/>
      <c r="F166" s="66"/>
      <c r="G166" s="65">
        <f>SUM(G165,G103,G152,G66)</f>
        <v>71049403.200000003</v>
      </c>
      <c r="H166" s="65">
        <f>SUM(H165,H103,H152,H66)</f>
        <v>62703150.399999999</v>
      </c>
    </row>
    <row r="167" spans="1:8">
      <c r="A167" s="134"/>
      <c r="B167" s="64" t="s">
        <v>6</v>
      </c>
      <c r="C167" s="63"/>
      <c r="D167" s="63"/>
      <c r="E167" s="62"/>
      <c r="F167" s="61"/>
      <c r="G167" s="61"/>
      <c r="H167" s="98">
        <f>SUM(G166:H166)*0.27</f>
        <v>36113189.472000003</v>
      </c>
    </row>
    <row r="168" spans="1:8">
      <c r="A168" s="134"/>
      <c r="B168" s="60" t="s">
        <v>5</v>
      </c>
      <c r="C168" s="59"/>
      <c r="D168" s="59"/>
      <c r="E168" s="58"/>
      <c r="F168" s="58"/>
      <c r="G168" s="58"/>
      <c r="H168" s="99">
        <f>SUM(G166:H167)</f>
        <v>169865743.072</v>
      </c>
    </row>
    <row r="171" spans="1:8">
      <c r="B171" s="8" t="s">
        <v>82</v>
      </c>
    </row>
  </sheetData>
  <mergeCells count="3">
    <mergeCell ref="A1:B1"/>
    <mergeCell ref="A2:B2"/>
    <mergeCell ref="A27:B27"/>
  </mergeCells>
  <phoneticPr fontId="31" type="noConversion"/>
  <pageMargins left="0.59055118110236227" right="0.39370078740157483" top="0.59055118110236227" bottom="0.59055118110236227" header="0" footer="0"/>
  <pageSetup paperSize="9" scale="75" orientation="portrait" r:id="rId1"/>
  <rowBreaks count="1" manualBreakCount="1">
    <brk id="2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72"/>
  <sheetViews>
    <sheetView topLeftCell="A47" zoomScaleNormal="100" workbookViewId="0">
      <selection activeCell="M41" sqref="M41"/>
    </sheetView>
  </sheetViews>
  <sheetFormatPr defaultColWidth="9.109375" defaultRowHeight="10.199999999999999"/>
  <cols>
    <col min="1" max="1" width="3.44140625" style="9" customWidth="1"/>
    <col min="2" max="2" width="46.33203125" style="8" customWidth="1"/>
    <col min="3" max="3" width="5.6640625" style="7" customWidth="1"/>
    <col min="4" max="4" width="5.6640625" style="6" bestFit="1" customWidth="1"/>
    <col min="5" max="7" width="11.6640625" style="5" customWidth="1"/>
    <col min="8" max="8" width="11.6640625" style="4" customWidth="1"/>
    <col min="9" max="10" width="9.109375" style="1"/>
    <col min="11" max="13" width="15.6640625" style="1" customWidth="1"/>
    <col min="14" max="16384" width="9.109375" style="1"/>
  </cols>
  <sheetData>
    <row r="1" spans="1:13" s="2" customFormat="1" ht="26.25" customHeight="1">
      <c r="A1" s="147" t="s">
        <v>48</v>
      </c>
      <c r="B1" s="147"/>
      <c r="C1" s="13"/>
      <c r="D1" s="6"/>
      <c r="E1" s="11"/>
      <c r="F1" s="11"/>
      <c r="G1" s="11"/>
      <c r="H1" s="10"/>
    </row>
    <row r="2" spans="1:13" s="2" customFormat="1" ht="10.199999999999999" customHeight="1">
      <c r="A2" s="148" t="s">
        <v>85</v>
      </c>
      <c r="B2" s="148"/>
      <c r="C2" s="13"/>
      <c r="D2" s="6"/>
      <c r="E2" s="11"/>
      <c r="F2" s="11"/>
      <c r="G2" s="11"/>
      <c r="H2" s="10"/>
    </row>
    <row r="3" spans="1:13" s="2" customFormat="1">
      <c r="A3" s="57" t="str">
        <f>FŐÖSSSZ!A3</f>
        <v>TÉTELES TERVEZŐI KIÍRÁS</v>
      </c>
      <c r="B3" s="46"/>
      <c r="C3" s="13"/>
      <c r="D3" s="6"/>
      <c r="E3" s="11"/>
      <c r="F3" s="11"/>
      <c r="G3" s="11"/>
      <c r="H3" s="10"/>
    </row>
    <row r="4" spans="1:13" s="2" customFormat="1">
      <c r="A4" s="56" t="str">
        <f>FŐÖSSSZ!A4</f>
        <v>2024. május</v>
      </c>
      <c r="B4" s="18"/>
      <c r="C4" s="13"/>
      <c r="D4" s="6"/>
      <c r="E4" s="11"/>
      <c r="F4" s="11"/>
      <c r="G4" s="11"/>
      <c r="H4" s="10"/>
    </row>
    <row r="5" spans="1:13" s="2" customFormat="1">
      <c r="A5" s="12"/>
      <c r="B5" s="55"/>
      <c r="C5" s="13"/>
      <c r="D5" s="6"/>
      <c r="E5" s="10"/>
      <c r="F5" s="11"/>
      <c r="G5" s="11"/>
      <c r="H5" s="10"/>
    </row>
    <row r="6" spans="1:13" s="2" customFormat="1">
      <c r="A6" s="12"/>
      <c r="B6" s="55"/>
      <c r="C6" s="13"/>
      <c r="D6" s="6"/>
      <c r="E6" s="10"/>
      <c r="F6" s="11"/>
      <c r="G6" s="11"/>
      <c r="H6" s="10"/>
    </row>
    <row r="7" spans="1:13" s="32" customFormat="1">
      <c r="A7" s="26"/>
      <c r="B7" s="54"/>
      <c r="C7" s="13"/>
      <c r="D7" s="6"/>
      <c r="E7" s="34"/>
      <c r="F7" s="33"/>
      <c r="G7" s="33"/>
      <c r="H7" s="34"/>
      <c r="I7" s="1"/>
      <c r="J7" s="1"/>
      <c r="K7" s="7"/>
      <c r="L7" s="6"/>
      <c r="M7" s="5"/>
    </row>
    <row r="8" spans="1:13" s="2" customFormat="1">
      <c r="A8" s="26"/>
      <c r="B8" s="46" t="s">
        <v>4</v>
      </c>
      <c r="C8" s="3"/>
      <c r="D8" s="53"/>
      <c r="E8" s="10"/>
      <c r="F8" s="11"/>
      <c r="G8" s="11"/>
      <c r="H8" s="10"/>
      <c r="I8" s="5"/>
      <c r="J8" s="5"/>
      <c r="K8" s="51"/>
      <c r="L8" s="50"/>
      <c r="M8" s="49"/>
    </row>
    <row r="9" spans="1:13" s="32" customFormat="1">
      <c r="A9" s="26"/>
      <c r="B9" s="46" t="str">
        <f>B44</f>
        <v>I. BONTÁSI, ELŐKÉSZÍTŐ MUNKÁK ÖSSZESEN:</v>
      </c>
      <c r="C9" s="45"/>
      <c r="D9" s="44"/>
      <c r="G9" s="33"/>
      <c r="H9" s="34">
        <f>SUM(G44:H44)</f>
        <v>2876608</v>
      </c>
      <c r="I9" s="5"/>
      <c r="J9" s="5"/>
      <c r="K9" s="51"/>
      <c r="L9" s="50"/>
      <c r="M9" s="49"/>
    </row>
    <row r="10" spans="1:13" s="15" customFormat="1">
      <c r="A10" s="42"/>
      <c r="B10" s="41" t="s">
        <v>3</v>
      </c>
      <c r="C10" s="16"/>
      <c r="D10" s="47"/>
      <c r="G10" s="17"/>
      <c r="H10" s="19">
        <f>H9*0.27</f>
        <v>776684.16</v>
      </c>
      <c r="I10" s="6"/>
      <c r="J10" s="5"/>
      <c r="K10" s="51"/>
      <c r="L10" s="50"/>
      <c r="M10" s="49"/>
    </row>
    <row r="11" spans="1:13" s="32" customFormat="1">
      <c r="A11" s="26"/>
      <c r="B11" s="46" t="str">
        <f>B56</f>
        <v>II. ÉPÍTÉSI MUNKÁK összesen:</v>
      </c>
      <c r="C11" s="45"/>
      <c r="D11" s="44"/>
      <c r="G11" s="33"/>
      <c r="H11" s="34">
        <f>SUM(G56:H56)</f>
        <v>25581736</v>
      </c>
      <c r="K11" s="48"/>
    </row>
    <row r="12" spans="1:13" s="32" customFormat="1">
      <c r="A12" s="26"/>
      <c r="B12" s="41" t="s">
        <v>3</v>
      </c>
      <c r="C12" s="16"/>
      <c r="D12" s="47"/>
      <c r="E12" s="15"/>
      <c r="F12" s="15"/>
      <c r="G12" s="17"/>
      <c r="H12" s="19">
        <f>H11*0.27</f>
        <v>6907068.7200000007</v>
      </c>
      <c r="K12" s="48"/>
    </row>
    <row r="13" spans="1:13" s="32" customFormat="1">
      <c r="A13" s="26"/>
      <c r="B13" s="46" t="str">
        <f>B62</f>
        <v>III. CSAPADÉKVÍZ ELVEZETÉSI MUNKÁK összesen:</v>
      </c>
      <c r="C13" s="16"/>
      <c r="D13" s="47"/>
      <c r="E13" s="15"/>
      <c r="F13" s="15"/>
      <c r="G13" s="17"/>
      <c r="H13" s="34">
        <f>SUM(G62:H62)</f>
        <v>362112</v>
      </c>
      <c r="K13" s="48"/>
    </row>
    <row r="14" spans="1:13" s="32" customFormat="1">
      <c r="A14" s="26"/>
      <c r="B14" s="41" t="s">
        <v>3</v>
      </c>
      <c r="C14" s="16"/>
      <c r="D14" s="47"/>
      <c r="E14" s="15"/>
      <c r="F14" s="15"/>
      <c r="G14" s="17"/>
      <c r="H14" s="19">
        <f>H13*0.27</f>
        <v>97770.240000000005</v>
      </c>
      <c r="K14" s="48"/>
    </row>
    <row r="15" spans="1:13" s="32" customFormat="1">
      <c r="A15" s="26"/>
      <c r="B15" s="46" t="str">
        <f>B69</f>
        <v>IV. BEFEJEZŐ MUNKÁK összesen:</v>
      </c>
      <c r="C15" s="16"/>
      <c r="D15" s="47"/>
      <c r="E15" s="15"/>
      <c r="F15" s="15"/>
      <c r="G15" s="17"/>
      <c r="H15" s="34">
        <f>SUM(G69:H69)</f>
        <v>615704</v>
      </c>
      <c r="K15" s="48"/>
    </row>
    <row r="16" spans="1:13" s="32" customFormat="1">
      <c r="A16" s="26"/>
      <c r="B16" s="41" t="s">
        <v>3</v>
      </c>
      <c r="C16" s="16"/>
      <c r="D16" s="47"/>
      <c r="E16" s="15"/>
      <c r="F16" s="15"/>
      <c r="G16" s="17"/>
      <c r="H16" s="40">
        <f>H15*0.27</f>
        <v>166240.08000000002</v>
      </c>
      <c r="K16" s="48"/>
    </row>
    <row r="17" spans="1:8" s="32" customFormat="1">
      <c r="A17" s="38"/>
      <c r="B17" s="37" t="s">
        <v>2</v>
      </c>
      <c r="C17" s="36"/>
      <c r="D17" s="35"/>
      <c r="E17" s="35"/>
      <c r="F17" s="35"/>
      <c r="G17" s="35"/>
      <c r="H17" s="34">
        <f>H9+H11+H13+H15</f>
        <v>29436160</v>
      </c>
    </row>
    <row r="18" spans="1:8" s="15" customFormat="1" ht="10.8" thickBot="1">
      <c r="A18" s="31"/>
      <c r="B18" s="30" t="s">
        <v>1</v>
      </c>
      <c r="C18" s="29"/>
      <c r="D18" s="28"/>
      <c r="E18" s="28"/>
      <c r="F18" s="28"/>
      <c r="G18" s="28"/>
      <c r="H18" s="27">
        <f>H10+H12+H14+H16</f>
        <v>7947763.2000000011</v>
      </c>
    </row>
    <row r="19" spans="1:8" s="21" customFormat="1">
      <c r="A19" s="26"/>
      <c r="B19" s="25" t="s">
        <v>0</v>
      </c>
      <c r="C19" s="24"/>
      <c r="D19" s="23"/>
      <c r="E19" s="23"/>
      <c r="F19" s="23"/>
      <c r="G19" s="23"/>
      <c r="H19" s="22">
        <f>H17+H18</f>
        <v>37383923.200000003</v>
      </c>
    </row>
    <row r="20" spans="1:8" s="15" customFormat="1">
      <c r="A20" s="12"/>
      <c r="B20" s="20"/>
      <c r="C20" s="13"/>
      <c r="D20" s="12"/>
      <c r="E20" s="10"/>
    </row>
    <row r="21" spans="1:8" s="15" customFormat="1">
      <c r="A21" s="14"/>
      <c r="B21" s="14"/>
      <c r="C21" s="104"/>
      <c r="D21" s="114"/>
      <c r="E21" s="10"/>
      <c r="G21" s="11"/>
      <c r="H21" s="19"/>
    </row>
    <row r="22" spans="1:8" s="15" customFormat="1">
      <c r="A22" s="14"/>
      <c r="B22" s="14"/>
      <c r="C22" s="104"/>
      <c r="D22" s="114"/>
      <c r="E22" s="10"/>
      <c r="G22" s="11"/>
      <c r="H22" s="19"/>
    </row>
    <row r="23" spans="1:8" s="15" customFormat="1">
      <c r="A23" s="14"/>
      <c r="B23" s="14"/>
      <c r="C23" s="104"/>
      <c r="D23" s="114"/>
      <c r="E23" s="10"/>
      <c r="G23" s="11"/>
      <c r="H23" s="19"/>
    </row>
    <row r="24" spans="1:8" s="15" customFormat="1">
      <c r="A24" s="14"/>
      <c r="B24" s="14"/>
      <c r="C24" s="104"/>
      <c r="D24" s="114"/>
      <c r="E24" s="10"/>
      <c r="G24" s="11"/>
      <c r="H24" s="19"/>
    </row>
    <row r="25" spans="1:8" s="15" customFormat="1">
      <c r="A25" s="14"/>
      <c r="B25" s="14"/>
      <c r="C25" s="104"/>
      <c r="D25" s="114"/>
      <c r="E25" s="10"/>
      <c r="G25" s="11"/>
      <c r="H25" s="19"/>
    </row>
    <row r="26" spans="1:8">
      <c r="A26" s="3"/>
      <c r="B26" s="14"/>
      <c r="C26" s="13"/>
      <c r="D26" s="12"/>
      <c r="E26" s="11"/>
      <c r="F26" s="11"/>
      <c r="G26" s="11"/>
      <c r="H26" s="10"/>
    </row>
    <row r="27" spans="1:8" ht="27" customHeight="1">
      <c r="A27" s="147" t="str">
        <f>A1</f>
        <v xml:space="preserve">Budapest VII. Kerület - Erzsébetváros
Zöldfelületfejlesztés az Almássy utca és Almássy tér melletti akcióterületen
</v>
      </c>
      <c r="B27" s="147"/>
      <c r="C27" s="96"/>
      <c r="D27" s="95"/>
      <c r="E27" s="94"/>
      <c r="F27" s="94"/>
    </row>
    <row r="28" spans="1:8">
      <c r="A28" s="56" t="str">
        <f>A2</f>
        <v>ÚTÉPÍTÉSI KIVITELI TERV</v>
      </c>
      <c r="B28" s="97"/>
      <c r="C28" s="96"/>
      <c r="D28" s="95"/>
      <c r="E28" s="94"/>
      <c r="F28" s="94"/>
    </row>
    <row r="29" spans="1:8">
      <c r="A29" s="57" t="str">
        <f>A3</f>
        <v>TÉTELES TERVEZŐI KIÍRÁS</v>
      </c>
      <c r="B29" s="97"/>
      <c r="C29" s="96"/>
      <c r="D29" s="95"/>
      <c r="E29" s="94"/>
      <c r="F29" s="94"/>
    </row>
    <row r="30" spans="1:8">
      <c r="A30" s="56" t="str">
        <f>A4</f>
        <v>2024. május</v>
      </c>
      <c r="B30" s="97"/>
      <c r="C30" s="96"/>
      <c r="D30" s="95"/>
      <c r="E30" s="94"/>
      <c r="F30" s="94"/>
    </row>
    <row r="31" spans="1:8">
      <c r="A31" s="56"/>
      <c r="B31" s="97"/>
      <c r="C31" s="96"/>
      <c r="D31" s="95"/>
      <c r="E31" s="94"/>
      <c r="F31" s="94"/>
    </row>
    <row r="32" spans="1:8">
      <c r="E32" s="93">
        <v>1</v>
      </c>
      <c r="F32" s="93">
        <v>1</v>
      </c>
    </row>
    <row r="33" spans="1:8" ht="30.6">
      <c r="A33" s="134"/>
      <c r="B33" s="92" t="s">
        <v>20</v>
      </c>
      <c r="C33" s="91" t="s">
        <v>19</v>
      </c>
      <c r="D33" s="90" t="s">
        <v>18</v>
      </c>
      <c r="E33" s="89" t="s">
        <v>17</v>
      </c>
      <c r="F33" s="89" t="s">
        <v>16</v>
      </c>
      <c r="G33" s="89" t="s">
        <v>27</v>
      </c>
      <c r="H33" s="89" t="s">
        <v>28</v>
      </c>
    </row>
    <row r="34" spans="1:8">
      <c r="A34" s="134"/>
      <c r="B34" s="84" t="s">
        <v>278</v>
      </c>
      <c r="C34" s="83"/>
      <c r="D34" s="80"/>
      <c r="E34" s="74"/>
      <c r="F34" s="73"/>
      <c r="G34" s="69"/>
      <c r="H34" s="69"/>
    </row>
    <row r="35" spans="1:8" ht="20.399999999999999">
      <c r="A35" s="134" t="s">
        <v>145</v>
      </c>
      <c r="B35" s="72" t="s">
        <v>279</v>
      </c>
      <c r="C35" s="83">
        <v>2</v>
      </c>
      <c r="D35" s="83" t="s">
        <v>52</v>
      </c>
      <c r="E35" s="74">
        <v>0</v>
      </c>
      <c r="F35" s="74">
        <v>44000</v>
      </c>
      <c r="G35" s="69">
        <f>C35*E35</f>
        <v>0</v>
      </c>
      <c r="H35" s="69">
        <f>C35*F35</f>
        <v>88000</v>
      </c>
    </row>
    <row r="36" spans="1:8">
      <c r="A36" s="145" t="s">
        <v>146</v>
      </c>
      <c r="B36" s="137" t="s">
        <v>310</v>
      </c>
      <c r="C36" s="143">
        <v>1</v>
      </c>
      <c r="D36" s="143" t="s">
        <v>76</v>
      </c>
      <c r="E36" s="74">
        <v>0</v>
      </c>
      <c r="F36" s="74">
        <v>75000</v>
      </c>
      <c r="G36" s="69">
        <f>C36*E36</f>
        <v>0</v>
      </c>
      <c r="H36" s="69">
        <f>C36*F36</f>
        <v>75000</v>
      </c>
    </row>
    <row r="37" spans="1:8" ht="20.399999999999999">
      <c r="A37" s="134" t="s">
        <v>147</v>
      </c>
      <c r="B37" s="72" t="s">
        <v>50</v>
      </c>
      <c r="C37" s="83">
        <v>1</v>
      </c>
      <c r="D37" s="83" t="s">
        <v>52</v>
      </c>
      <c r="E37" s="74">
        <v>0</v>
      </c>
      <c r="F37" s="74">
        <v>39600</v>
      </c>
      <c r="G37" s="69">
        <f>C37*E37</f>
        <v>0</v>
      </c>
      <c r="H37" s="69">
        <f>C37*F37</f>
        <v>39600</v>
      </c>
    </row>
    <row r="38" spans="1:8">
      <c r="A38" s="134" t="s">
        <v>148</v>
      </c>
      <c r="B38" s="72" t="s">
        <v>51</v>
      </c>
      <c r="C38" s="83">
        <v>1</v>
      </c>
      <c r="D38" s="80" t="s">
        <v>9</v>
      </c>
      <c r="E38" s="74">
        <v>0</v>
      </c>
      <c r="F38" s="74">
        <v>120000</v>
      </c>
      <c r="G38" s="69">
        <f t="shared" ref="G38" si="0">C38*E38</f>
        <v>0</v>
      </c>
      <c r="H38" s="69">
        <f t="shared" ref="H38" si="1">C38*F38</f>
        <v>120000</v>
      </c>
    </row>
    <row r="39" spans="1:8" ht="20.399999999999999">
      <c r="A39" s="134" t="s">
        <v>149</v>
      </c>
      <c r="B39" s="72" t="s">
        <v>59</v>
      </c>
      <c r="C39" s="83">
        <v>34</v>
      </c>
      <c r="D39" s="80" t="s">
        <v>56</v>
      </c>
      <c r="E39" s="74">
        <v>0</v>
      </c>
      <c r="F39" s="74">
        <v>8400</v>
      </c>
      <c r="G39" s="69">
        <f>C39*E39</f>
        <v>0</v>
      </c>
      <c r="H39" s="69">
        <f>C39*F39</f>
        <v>285600</v>
      </c>
    </row>
    <row r="40" spans="1:8" ht="20.399999999999999">
      <c r="A40" s="134" t="s">
        <v>150</v>
      </c>
      <c r="B40" s="72" t="s">
        <v>60</v>
      </c>
      <c r="C40" s="83">
        <v>384</v>
      </c>
      <c r="D40" s="80" t="s">
        <v>56</v>
      </c>
      <c r="E40" s="74">
        <v>0</v>
      </c>
      <c r="F40" s="74">
        <v>4712</v>
      </c>
      <c r="G40" s="69">
        <f>C40*E40</f>
        <v>0</v>
      </c>
      <c r="H40" s="69">
        <f>C40*F40</f>
        <v>1809408</v>
      </c>
    </row>
    <row r="41" spans="1:8">
      <c r="A41" s="134" t="s">
        <v>151</v>
      </c>
      <c r="B41" s="72" t="s">
        <v>61</v>
      </c>
      <c r="C41" s="83">
        <v>243</v>
      </c>
      <c r="D41" s="80" t="s">
        <v>58</v>
      </c>
      <c r="E41" s="74">
        <v>0</v>
      </c>
      <c r="F41" s="74">
        <v>1000</v>
      </c>
      <c r="G41" s="69">
        <f t="shared" ref="G41" si="2">C41*E41</f>
        <v>0</v>
      </c>
      <c r="H41" s="69">
        <f t="shared" ref="H41" si="3">C41*F41</f>
        <v>243000</v>
      </c>
    </row>
    <row r="42" spans="1:8">
      <c r="A42" s="134" t="s">
        <v>152</v>
      </c>
      <c r="B42" s="72" t="s">
        <v>62</v>
      </c>
      <c r="C42" s="83">
        <v>6</v>
      </c>
      <c r="D42" s="80" t="s">
        <v>9</v>
      </c>
      <c r="E42" s="74">
        <v>0</v>
      </c>
      <c r="F42" s="74">
        <v>36000</v>
      </c>
      <c r="G42" s="69">
        <f t="shared" ref="G42" si="4">C42*E42</f>
        <v>0</v>
      </c>
      <c r="H42" s="69">
        <f t="shared" ref="H42" si="5">C42*F42</f>
        <v>216000</v>
      </c>
    </row>
    <row r="43" spans="1:8">
      <c r="A43" s="134"/>
      <c r="B43" s="72"/>
      <c r="C43" s="83"/>
      <c r="D43" s="80"/>
      <c r="E43" s="74"/>
      <c r="F43" s="73"/>
      <c r="G43" s="69"/>
      <c r="H43" s="69"/>
    </row>
    <row r="44" spans="1:8">
      <c r="A44" s="134"/>
      <c r="B44" s="78" t="s">
        <v>30</v>
      </c>
      <c r="C44" s="88"/>
      <c r="D44" s="87"/>
      <c r="E44" s="86"/>
      <c r="F44" s="86"/>
      <c r="G44" s="77">
        <f>SUM(G34:G43)</f>
        <v>0</v>
      </c>
      <c r="H44" s="77">
        <f>SUM(H34:H43)</f>
        <v>2876608</v>
      </c>
    </row>
    <row r="45" spans="1:8">
      <c r="A45" s="134"/>
      <c r="B45" s="85"/>
      <c r="C45" s="71"/>
      <c r="D45" s="79"/>
      <c r="E45" s="82"/>
      <c r="F45" s="82"/>
      <c r="G45" s="82"/>
      <c r="H45" s="82"/>
    </row>
    <row r="46" spans="1:8">
      <c r="A46" s="134"/>
      <c r="B46" s="76" t="s">
        <v>31</v>
      </c>
      <c r="C46" s="71"/>
      <c r="D46" s="79"/>
      <c r="E46" s="82"/>
      <c r="F46" s="70"/>
      <c r="G46" s="70"/>
      <c r="H46" s="70"/>
    </row>
    <row r="47" spans="1:8" ht="15.6">
      <c r="A47" s="134" t="s">
        <v>153</v>
      </c>
      <c r="B47" s="75" t="s">
        <v>53</v>
      </c>
      <c r="C47" s="83">
        <v>133</v>
      </c>
      <c r="D47" s="80" t="s">
        <v>56</v>
      </c>
      <c r="E47" s="74">
        <v>7840</v>
      </c>
      <c r="F47" s="74">
        <v>5200</v>
      </c>
      <c r="G47" s="69">
        <f t="shared" ref="G47:G54" si="6">C47*E47</f>
        <v>1042720</v>
      </c>
      <c r="H47" s="69">
        <f t="shared" ref="H47:H54" si="7">C47*F47</f>
        <v>691600</v>
      </c>
    </row>
    <row r="48" spans="1:8" ht="15.6">
      <c r="A48" s="134" t="s">
        <v>154</v>
      </c>
      <c r="B48" s="75" t="s">
        <v>54</v>
      </c>
      <c r="C48" s="83">
        <v>117</v>
      </c>
      <c r="D48" s="80" t="s">
        <v>56</v>
      </c>
      <c r="E48" s="74">
        <v>22800</v>
      </c>
      <c r="F48" s="74">
        <v>10000</v>
      </c>
      <c r="G48" s="69">
        <f t="shared" si="6"/>
        <v>2667600</v>
      </c>
      <c r="H48" s="69">
        <f t="shared" si="7"/>
        <v>1170000</v>
      </c>
    </row>
    <row r="49" spans="1:8" ht="15.6">
      <c r="A49" s="134" t="s">
        <v>155</v>
      </c>
      <c r="B49" s="75" t="s">
        <v>55</v>
      </c>
      <c r="C49" s="83">
        <v>584</v>
      </c>
      <c r="D49" s="80" t="s">
        <v>57</v>
      </c>
      <c r="E49" s="74">
        <v>4336</v>
      </c>
      <c r="F49" s="74">
        <v>2312</v>
      </c>
      <c r="G49" s="69">
        <f t="shared" si="6"/>
        <v>2532224</v>
      </c>
      <c r="H49" s="69">
        <f t="shared" si="7"/>
        <v>1350208</v>
      </c>
    </row>
    <row r="50" spans="1:8" ht="30.6">
      <c r="A50" s="134" t="s">
        <v>156</v>
      </c>
      <c r="B50" s="137" t="s">
        <v>316</v>
      </c>
      <c r="C50" s="143">
        <v>427</v>
      </c>
      <c r="D50" s="144" t="s">
        <v>317</v>
      </c>
      <c r="E50" s="74">
        <v>9320</v>
      </c>
      <c r="F50" s="74">
        <v>7032</v>
      </c>
      <c r="G50" s="69">
        <f t="shared" si="6"/>
        <v>3979640</v>
      </c>
      <c r="H50" s="69">
        <f t="shared" si="7"/>
        <v>3002664</v>
      </c>
    </row>
    <row r="51" spans="1:8" ht="20.399999999999999">
      <c r="A51" s="134" t="s">
        <v>157</v>
      </c>
      <c r="B51" s="75" t="s">
        <v>233</v>
      </c>
      <c r="C51" s="83">
        <v>145</v>
      </c>
      <c r="D51" s="80" t="s">
        <v>57</v>
      </c>
      <c r="E51" s="74">
        <v>9976</v>
      </c>
      <c r="F51" s="74">
        <v>18200</v>
      </c>
      <c r="G51" s="69">
        <f t="shared" si="6"/>
        <v>1446520</v>
      </c>
      <c r="H51" s="69">
        <f t="shared" si="7"/>
        <v>2639000</v>
      </c>
    </row>
    <row r="52" spans="1:8" ht="20.399999999999999">
      <c r="A52" s="134" t="s">
        <v>158</v>
      </c>
      <c r="B52" s="75" t="s">
        <v>234</v>
      </c>
      <c r="C52" s="83">
        <v>13</v>
      </c>
      <c r="D52" s="80" t="s">
        <v>57</v>
      </c>
      <c r="E52" s="74">
        <v>12336</v>
      </c>
      <c r="F52" s="74">
        <v>25960</v>
      </c>
      <c r="G52" s="69">
        <f t="shared" si="6"/>
        <v>160368</v>
      </c>
      <c r="H52" s="69">
        <f t="shared" si="7"/>
        <v>337480</v>
      </c>
    </row>
    <row r="53" spans="1:8" ht="20.399999999999999">
      <c r="A53" s="134" t="s">
        <v>159</v>
      </c>
      <c r="B53" s="75" t="s">
        <v>81</v>
      </c>
      <c r="C53" s="83">
        <v>316</v>
      </c>
      <c r="D53" s="80" t="s">
        <v>58</v>
      </c>
      <c r="E53" s="74">
        <v>5264</v>
      </c>
      <c r="F53" s="74">
        <v>3392</v>
      </c>
      <c r="G53" s="69">
        <f t="shared" si="6"/>
        <v>1663424</v>
      </c>
      <c r="H53" s="69">
        <f t="shared" si="7"/>
        <v>1071872</v>
      </c>
    </row>
    <row r="54" spans="1:8" ht="20.399999999999999">
      <c r="A54" s="134" t="s">
        <v>160</v>
      </c>
      <c r="B54" s="75" t="s">
        <v>235</v>
      </c>
      <c r="C54" s="83">
        <v>211</v>
      </c>
      <c r="D54" s="80" t="s">
        <v>58</v>
      </c>
      <c r="E54" s="74">
        <v>5264</v>
      </c>
      <c r="F54" s="74">
        <v>3392</v>
      </c>
      <c r="G54" s="69">
        <f t="shared" si="6"/>
        <v>1110704</v>
      </c>
      <c r="H54" s="69">
        <f t="shared" si="7"/>
        <v>715712</v>
      </c>
    </row>
    <row r="55" spans="1:8">
      <c r="A55" s="134"/>
      <c r="B55" s="81"/>
      <c r="C55" s="100"/>
      <c r="D55" s="101"/>
      <c r="E55" s="102"/>
      <c r="F55" s="102"/>
      <c r="G55" s="103"/>
      <c r="H55" s="103"/>
    </row>
    <row r="56" spans="1:8">
      <c r="A56" s="134"/>
      <c r="B56" s="78" t="s">
        <v>25</v>
      </c>
      <c r="C56" s="88"/>
      <c r="D56" s="87"/>
      <c r="E56" s="86"/>
      <c r="F56" s="86"/>
      <c r="G56" s="77">
        <f>SUM(G47:G55)</f>
        <v>14603200</v>
      </c>
      <c r="H56" s="77">
        <f>SUM(H47:H55)</f>
        <v>10978536</v>
      </c>
    </row>
    <row r="57" spans="1:8">
      <c r="A57" s="134"/>
      <c r="B57" s="81"/>
      <c r="C57" s="100"/>
      <c r="D57" s="101"/>
      <c r="E57" s="102"/>
      <c r="F57" s="102"/>
      <c r="G57" s="103"/>
      <c r="H57" s="103"/>
    </row>
    <row r="58" spans="1:8">
      <c r="A58" s="134"/>
      <c r="B58" s="76" t="s">
        <v>63</v>
      </c>
      <c r="C58" s="100"/>
      <c r="D58" s="101"/>
      <c r="E58" s="102"/>
      <c r="F58" s="102"/>
      <c r="G58" s="103"/>
      <c r="H58" s="103"/>
    </row>
    <row r="59" spans="1:8" ht="51">
      <c r="A59" s="134" t="s">
        <v>161</v>
      </c>
      <c r="B59" s="75" t="s">
        <v>236</v>
      </c>
      <c r="C59" s="71">
        <v>3</v>
      </c>
      <c r="D59" s="79" t="s">
        <v>9</v>
      </c>
      <c r="E59" s="74">
        <v>61184</v>
      </c>
      <c r="F59" s="74">
        <v>31120</v>
      </c>
      <c r="G59" s="69">
        <f t="shared" ref="G59:G60" si="8">C59*E59</f>
        <v>183552</v>
      </c>
      <c r="H59" s="69">
        <f t="shared" ref="H59:H60" si="9">C59*F59</f>
        <v>93360</v>
      </c>
    </row>
    <row r="60" spans="1:8" ht="20.399999999999999">
      <c r="A60" s="134" t="s">
        <v>162</v>
      </c>
      <c r="B60" s="75" t="s">
        <v>64</v>
      </c>
      <c r="C60" s="71">
        <v>6</v>
      </c>
      <c r="D60" s="79" t="s">
        <v>58</v>
      </c>
      <c r="E60" s="74">
        <v>7976</v>
      </c>
      <c r="F60" s="74">
        <v>6224</v>
      </c>
      <c r="G60" s="69">
        <f t="shared" si="8"/>
        <v>47856</v>
      </c>
      <c r="H60" s="69">
        <f t="shared" si="9"/>
        <v>37344</v>
      </c>
    </row>
    <row r="61" spans="1:8">
      <c r="A61" s="134"/>
      <c r="B61" s="75"/>
      <c r="C61" s="113"/>
      <c r="D61" s="80"/>
      <c r="E61" s="74"/>
      <c r="F61" s="74"/>
      <c r="G61" s="69"/>
      <c r="H61" s="69"/>
    </row>
    <row r="62" spans="1:8" ht="10.8" thickBot="1">
      <c r="A62" s="134"/>
      <c r="B62" s="115" t="s">
        <v>65</v>
      </c>
      <c r="C62" s="116"/>
      <c r="D62" s="117"/>
      <c r="E62" s="118"/>
      <c r="F62" s="118"/>
      <c r="G62" s="119">
        <f>SUM(G58:G61)</f>
        <v>231408</v>
      </c>
      <c r="H62" s="119">
        <f>SUM(H58:H61)</f>
        <v>130704</v>
      </c>
    </row>
    <row r="63" spans="1:8">
      <c r="A63" s="134"/>
      <c r="B63" s="81"/>
      <c r="C63" s="113"/>
      <c r="D63" s="80"/>
      <c r="E63" s="74"/>
      <c r="F63" s="74"/>
      <c r="G63" s="69"/>
      <c r="H63" s="69"/>
    </row>
    <row r="64" spans="1:8">
      <c r="A64" s="134"/>
      <c r="B64" s="76" t="s">
        <v>66</v>
      </c>
      <c r="C64" s="100"/>
      <c r="D64" s="101"/>
      <c r="E64" s="102"/>
      <c r="F64" s="102"/>
      <c r="G64" s="103"/>
      <c r="H64" s="103"/>
    </row>
    <row r="65" spans="1:8" ht="20.399999999999999">
      <c r="A65" s="134" t="s">
        <v>163</v>
      </c>
      <c r="B65" s="75" t="s">
        <v>67</v>
      </c>
      <c r="C65" s="71">
        <v>8</v>
      </c>
      <c r="D65" s="79" t="s">
        <v>9</v>
      </c>
      <c r="E65" s="74">
        <v>14960</v>
      </c>
      <c r="F65" s="74">
        <v>7416</v>
      </c>
      <c r="G65" s="69">
        <f t="shared" ref="G65:G66" si="10">C65*E65</f>
        <v>119680</v>
      </c>
      <c r="H65" s="69">
        <f t="shared" ref="H65:H66" si="11">C65*F65</f>
        <v>59328</v>
      </c>
    </row>
    <row r="66" spans="1:8" ht="20.399999999999999">
      <c r="A66" s="134" t="s">
        <v>164</v>
      </c>
      <c r="B66" s="75" t="s">
        <v>68</v>
      </c>
      <c r="C66" s="71">
        <v>23</v>
      </c>
      <c r="D66" s="79" t="s">
        <v>9</v>
      </c>
      <c r="E66" s="74">
        <v>7096</v>
      </c>
      <c r="F66" s="74">
        <v>5232</v>
      </c>
      <c r="G66" s="69">
        <f t="shared" si="10"/>
        <v>163208</v>
      </c>
      <c r="H66" s="69">
        <f t="shared" si="11"/>
        <v>120336</v>
      </c>
    </row>
    <row r="67" spans="1:8">
      <c r="A67" s="134" t="s">
        <v>165</v>
      </c>
      <c r="B67" s="72" t="s">
        <v>293</v>
      </c>
      <c r="C67" s="131">
        <v>8</v>
      </c>
      <c r="D67" s="132" t="s">
        <v>8</v>
      </c>
      <c r="E67" s="102">
        <v>11984</v>
      </c>
      <c r="F67" s="102">
        <v>7160</v>
      </c>
      <c r="G67" s="69">
        <f t="shared" ref="G67" si="12">C67*E67</f>
        <v>95872</v>
      </c>
      <c r="H67" s="69">
        <f t="shared" ref="H67" si="13">C67*F67</f>
        <v>57280</v>
      </c>
    </row>
    <row r="68" spans="1:8">
      <c r="A68" s="134"/>
      <c r="B68" s="81"/>
      <c r="C68" s="100"/>
      <c r="D68" s="101"/>
      <c r="E68" s="102"/>
      <c r="F68" s="102"/>
      <c r="G68" s="103"/>
      <c r="H68" s="103"/>
    </row>
    <row r="69" spans="1:8" ht="10.8" thickBot="1">
      <c r="A69" s="134"/>
      <c r="B69" s="115" t="s">
        <v>69</v>
      </c>
      <c r="C69" s="116"/>
      <c r="D69" s="117"/>
      <c r="E69" s="118"/>
      <c r="F69" s="118"/>
      <c r="G69" s="119">
        <f>SUM(G65:G68)</f>
        <v>378760</v>
      </c>
      <c r="H69" s="119">
        <f>SUM(H64:H68)</f>
        <v>236944</v>
      </c>
    </row>
    <row r="70" spans="1:8">
      <c r="A70" s="134"/>
      <c r="B70" s="68" t="s">
        <v>7</v>
      </c>
      <c r="C70" s="67"/>
      <c r="D70" s="67"/>
      <c r="E70" s="67"/>
      <c r="F70" s="66"/>
      <c r="G70" s="65">
        <f>SUM(G69,G56,G62+G44)</f>
        <v>15213368</v>
      </c>
      <c r="H70" s="65">
        <f>SUM(H69,H56,H62+H44)</f>
        <v>14222792</v>
      </c>
    </row>
    <row r="71" spans="1:8">
      <c r="B71" s="64" t="s">
        <v>6</v>
      </c>
      <c r="C71" s="63"/>
      <c r="D71" s="63"/>
      <c r="E71" s="62"/>
      <c r="F71" s="61"/>
      <c r="G71" s="61"/>
      <c r="H71" s="98">
        <f>SUM(G70:H70)*0.27</f>
        <v>7947763.2000000002</v>
      </c>
    </row>
    <row r="72" spans="1:8">
      <c r="B72" s="60" t="s">
        <v>5</v>
      </c>
      <c r="C72" s="59"/>
      <c r="D72" s="59"/>
      <c r="E72" s="58"/>
      <c r="F72" s="58"/>
      <c r="G72" s="58"/>
      <c r="H72" s="99">
        <f>SUM(G70:H71)</f>
        <v>37383923.200000003</v>
      </c>
    </row>
  </sheetData>
  <mergeCells count="3">
    <mergeCell ref="A1:B1"/>
    <mergeCell ref="A2:B2"/>
    <mergeCell ref="A27:B27"/>
  </mergeCells>
  <phoneticPr fontId="31" type="noConversion"/>
  <pageMargins left="0.59055118110236227" right="0.39370078740157483" top="0.59055118110236227" bottom="0.59055118110236227" header="0" footer="0"/>
  <pageSetup paperSize="9" scale="75" orientation="portrait" r:id="rId1"/>
  <rowBreaks count="1" manualBreakCount="1">
    <brk id="2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77"/>
  <sheetViews>
    <sheetView topLeftCell="A51" zoomScale="115" zoomScaleNormal="115" workbookViewId="0">
      <selection activeCell="E76" sqref="E76"/>
    </sheetView>
  </sheetViews>
  <sheetFormatPr defaultColWidth="9.109375" defaultRowHeight="10.199999999999999"/>
  <cols>
    <col min="1" max="1" width="3.44140625" style="9" customWidth="1"/>
    <col min="2" max="2" width="46.33203125" style="8" customWidth="1"/>
    <col min="3" max="3" width="5.6640625" style="7" customWidth="1"/>
    <col min="4" max="4" width="5.6640625" style="6" bestFit="1" customWidth="1"/>
    <col min="5" max="7" width="11.6640625" style="5" customWidth="1"/>
    <col min="8" max="8" width="11.6640625" style="4" customWidth="1"/>
    <col min="9" max="16384" width="9.109375" style="1"/>
  </cols>
  <sheetData>
    <row r="1" spans="1:8" s="2" customFormat="1" ht="26.25" customHeight="1">
      <c r="A1" s="147" t="s">
        <v>48</v>
      </c>
      <c r="B1" s="147"/>
      <c r="C1" s="13"/>
      <c r="D1" s="6"/>
      <c r="E1" s="11"/>
      <c r="F1" s="11"/>
      <c r="G1" s="11"/>
      <c r="H1" s="10"/>
    </row>
    <row r="2" spans="1:8" s="2" customFormat="1">
      <c r="A2" s="148" t="s">
        <v>86</v>
      </c>
      <c r="B2" s="148"/>
      <c r="C2" s="13"/>
      <c r="D2" s="6"/>
      <c r="E2" s="11"/>
      <c r="F2" s="11"/>
      <c r="G2" s="11"/>
      <c r="H2" s="10"/>
    </row>
    <row r="3" spans="1:8" s="2" customFormat="1">
      <c r="A3" s="57" t="str">
        <f>FŐÖSSSZ!A3</f>
        <v>TÉTELES TERVEZŐI KIÍRÁS</v>
      </c>
      <c r="B3" s="46"/>
      <c r="C3" s="13"/>
      <c r="D3" s="6"/>
      <c r="E3" s="11"/>
      <c r="F3" s="11"/>
      <c r="G3" s="11"/>
      <c r="H3" s="10"/>
    </row>
    <row r="4" spans="1:8" s="2" customFormat="1">
      <c r="A4" s="56" t="str">
        <f>FŐÖSSSZ!A4</f>
        <v>2024. május</v>
      </c>
      <c r="B4" s="18"/>
      <c r="C4" s="13"/>
      <c r="D4" s="6"/>
      <c r="E4" s="11"/>
      <c r="F4" s="11"/>
      <c r="G4" s="11"/>
      <c r="H4" s="10"/>
    </row>
    <row r="5" spans="1:8" s="2" customFormat="1">
      <c r="A5" s="12"/>
      <c r="B5" s="55"/>
      <c r="C5" s="13"/>
      <c r="D5" s="6"/>
      <c r="E5" s="10"/>
      <c r="F5" s="11"/>
      <c r="G5" s="11"/>
      <c r="H5" s="10"/>
    </row>
    <row r="6" spans="1:8" s="2" customFormat="1">
      <c r="A6" s="12"/>
      <c r="B6" s="55"/>
      <c r="C6" s="13"/>
      <c r="D6" s="6"/>
      <c r="E6" s="10"/>
      <c r="F6" s="11"/>
      <c r="G6" s="11"/>
      <c r="H6" s="10"/>
    </row>
    <row r="7" spans="1:8" s="32" customFormat="1">
      <c r="A7" s="26"/>
      <c r="B7" s="54"/>
      <c r="C7" s="13"/>
      <c r="D7" s="6"/>
      <c r="E7" s="34"/>
      <c r="F7" s="33"/>
      <c r="G7" s="33"/>
      <c r="H7" s="34"/>
    </row>
    <row r="8" spans="1:8" s="2" customFormat="1">
      <c r="A8" s="26"/>
      <c r="B8" s="46" t="s">
        <v>4</v>
      </c>
      <c r="C8" s="3"/>
      <c r="D8" s="53"/>
      <c r="E8" s="10"/>
      <c r="F8" s="11"/>
      <c r="G8" s="11"/>
      <c r="H8" s="10"/>
    </row>
    <row r="9" spans="1:8" s="32" customFormat="1">
      <c r="A9" s="26"/>
      <c r="B9" s="46" t="s">
        <v>87</v>
      </c>
      <c r="C9" s="45"/>
      <c r="D9" s="44"/>
      <c r="G9" s="33"/>
      <c r="H9" s="34">
        <f>SUM(G42:H42)</f>
        <v>331600</v>
      </c>
    </row>
    <row r="10" spans="1:8" s="15" customFormat="1">
      <c r="A10" s="42"/>
      <c r="B10" s="41" t="s">
        <v>3</v>
      </c>
      <c r="C10" s="16"/>
      <c r="D10" s="47"/>
      <c r="G10" s="17"/>
      <c r="H10" s="19">
        <f>H9*0.27</f>
        <v>89532</v>
      </c>
    </row>
    <row r="11" spans="1:8" s="32" customFormat="1">
      <c r="A11" s="26"/>
      <c r="B11" s="46" t="s">
        <v>88</v>
      </c>
      <c r="C11" s="45"/>
      <c r="D11" s="44"/>
      <c r="G11" s="33"/>
      <c r="H11" s="34">
        <f>SUM(G52:H52)</f>
        <v>1890880</v>
      </c>
    </row>
    <row r="12" spans="1:8" s="32" customFormat="1">
      <c r="A12" s="26"/>
      <c r="B12" s="41" t="s">
        <v>3</v>
      </c>
      <c r="C12" s="16"/>
      <c r="D12" s="47"/>
      <c r="E12" s="15"/>
      <c r="F12" s="15"/>
      <c r="G12" s="17"/>
      <c r="H12" s="19">
        <f>H11*0.27</f>
        <v>510537.60000000003</v>
      </c>
    </row>
    <row r="13" spans="1:8" s="32" customFormat="1">
      <c r="A13" s="26"/>
      <c r="B13" s="46" t="s">
        <v>89</v>
      </c>
      <c r="C13" s="16"/>
      <c r="D13" s="47"/>
      <c r="E13" s="15"/>
      <c r="F13" s="15"/>
      <c r="G13" s="17"/>
      <c r="H13" s="34">
        <f>SUM(G62:H62)</f>
        <v>880320</v>
      </c>
    </row>
    <row r="14" spans="1:8" s="32" customFormat="1">
      <c r="A14" s="26"/>
      <c r="B14" s="41" t="s">
        <v>3</v>
      </c>
      <c r="C14" s="16"/>
      <c r="D14" s="47"/>
      <c r="E14" s="15"/>
      <c r="F14" s="15"/>
      <c r="G14" s="17"/>
      <c r="H14" s="19">
        <f>H13*0.27</f>
        <v>237686.40000000002</v>
      </c>
    </row>
    <row r="15" spans="1:8" s="32" customFormat="1">
      <c r="A15" s="26"/>
      <c r="B15" s="46" t="s">
        <v>90</v>
      </c>
      <c r="C15" s="16"/>
      <c r="D15" s="47"/>
      <c r="E15" s="15"/>
      <c r="F15" s="15"/>
      <c r="G15" s="17"/>
      <c r="H15" s="34">
        <f>SUM(G70:H70)</f>
        <v>685120</v>
      </c>
    </row>
    <row r="16" spans="1:8" s="32" customFormat="1">
      <c r="A16" s="26"/>
      <c r="B16" s="41" t="s">
        <v>3</v>
      </c>
      <c r="C16" s="16"/>
      <c r="D16" s="47"/>
      <c r="E16" s="15"/>
      <c r="F16" s="15"/>
      <c r="G16" s="17"/>
      <c r="H16" s="40">
        <f>H15*0.27</f>
        <v>184982.40000000002</v>
      </c>
    </row>
    <row r="17" spans="1:8" s="32" customFormat="1">
      <c r="A17" s="38"/>
      <c r="B17" s="37" t="s">
        <v>2</v>
      </c>
      <c r="C17" s="36"/>
      <c r="D17" s="35"/>
      <c r="E17" s="35"/>
      <c r="F17" s="35"/>
      <c r="G17" s="35"/>
      <c r="H17" s="34">
        <f>H9+H11+H13+H15</f>
        <v>3787920</v>
      </c>
    </row>
    <row r="18" spans="1:8" s="15" customFormat="1" ht="10.8" thickBot="1">
      <c r="A18" s="31"/>
      <c r="B18" s="30" t="s">
        <v>1</v>
      </c>
      <c r="C18" s="29"/>
      <c r="D18" s="28"/>
      <c r="E18" s="28"/>
      <c r="F18" s="28"/>
      <c r="G18" s="28"/>
      <c r="H18" s="27">
        <f>H10+H12+H14+H16</f>
        <v>1022738.4000000001</v>
      </c>
    </row>
    <row r="19" spans="1:8" s="21" customFormat="1">
      <c r="A19" s="26"/>
      <c r="B19" s="25" t="s">
        <v>0</v>
      </c>
      <c r="C19" s="24"/>
      <c r="D19" s="23"/>
      <c r="E19" s="23"/>
      <c r="F19" s="23"/>
      <c r="G19" s="23"/>
      <c r="H19" s="22">
        <f>H17+H18</f>
        <v>4810658.4000000004</v>
      </c>
    </row>
    <row r="20" spans="1:8" s="15" customFormat="1">
      <c r="A20" s="12"/>
      <c r="B20" s="20"/>
      <c r="C20" s="13"/>
      <c r="D20" s="12"/>
      <c r="E20" s="10"/>
    </row>
    <row r="21" spans="1:8" s="15" customFormat="1">
      <c r="A21" s="14"/>
      <c r="B21" s="14"/>
      <c r="C21" s="104"/>
      <c r="D21" s="114"/>
      <c r="E21" s="10"/>
      <c r="G21" s="11"/>
      <c r="H21" s="19"/>
    </row>
    <row r="22" spans="1:8" s="15" customFormat="1">
      <c r="A22" s="14"/>
      <c r="B22" s="14"/>
      <c r="C22" s="104"/>
      <c r="D22" s="114"/>
      <c r="E22" s="10"/>
      <c r="G22" s="11"/>
      <c r="H22" s="19"/>
    </row>
    <row r="23" spans="1:8" s="15" customFormat="1">
      <c r="A23" s="14"/>
      <c r="B23" s="14"/>
      <c r="C23" s="104"/>
      <c r="D23" s="114"/>
      <c r="E23" s="10"/>
      <c r="G23" s="11"/>
      <c r="H23" s="19"/>
    </row>
    <row r="24" spans="1:8" s="15" customFormat="1">
      <c r="A24" s="14"/>
      <c r="B24" s="14"/>
      <c r="C24" s="104"/>
      <c r="D24" s="114"/>
      <c r="E24" s="10"/>
      <c r="G24" s="11"/>
      <c r="H24" s="19"/>
    </row>
    <row r="25" spans="1:8" s="15" customFormat="1">
      <c r="A25" s="14"/>
      <c r="B25" s="14"/>
      <c r="C25" s="104"/>
      <c r="D25" s="114"/>
      <c r="E25" s="10"/>
      <c r="G25" s="11"/>
      <c r="H25" s="19"/>
    </row>
    <row r="26" spans="1:8">
      <c r="A26" s="3"/>
      <c r="B26" s="14"/>
      <c r="C26" s="13"/>
      <c r="D26" s="12"/>
      <c r="E26" s="11"/>
      <c r="F26" s="11"/>
      <c r="G26" s="11"/>
      <c r="H26" s="10"/>
    </row>
    <row r="27" spans="1:8" ht="27" customHeight="1">
      <c r="A27" s="147" t="str">
        <f>A1</f>
        <v xml:space="preserve">Budapest VII. Kerület - Erzsébetváros
Zöldfelületfejlesztés az Almássy utca és Almássy tér melletti akcióterületen
</v>
      </c>
      <c r="B27" s="147"/>
      <c r="C27" s="96"/>
      <c r="D27" s="95"/>
      <c r="E27" s="94"/>
      <c r="F27" s="94"/>
    </row>
    <row r="28" spans="1:8">
      <c r="A28" s="56" t="str">
        <f>A2</f>
        <v>FAVÉDELMI TERV</v>
      </c>
      <c r="B28" s="97"/>
      <c r="C28" s="96"/>
      <c r="D28" s="95"/>
      <c r="E28" s="94"/>
      <c r="F28" s="94"/>
    </row>
    <row r="29" spans="1:8">
      <c r="A29" s="57" t="str">
        <f>A3</f>
        <v>TÉTELES TERVEZŐI KIÍRÁS</v>
      </c>
      <c r="B29" s="97"/>
      <c r="C29" s="96"/>
      <c r="D29" s="95"/>
      <c r="E29" s="94"/>
      <c r="F29" s="94"/>
    </row>
    <row r="30" spans="1:8">
      <c r="A30" s="56" t="str">
        <f>A4</f>
        <v>2024. május</v>
      </c>
      <c r="B30" s="97"/>
      <c r="C30" s="96"/>
      <c r="D30" s="95"/>
      <c r="E30" s="94"/>
      <c r="F30" s="94"/>
    </row>
    <row r="31" spans="1:8">
      <c r="A31" s="56"/>
      <c r="B31" s="97"/>
      <c r="C31" s="96"/>
      <c r="D31" s="95"/>
      <c r="E31" s="94"/>
      <c r="F31" s="94"/>
    </row>
    <row r="32" spans="1:8">
      <c r="E32" s="93"/>
      <c r="F32" s="93"/>
    </row>
    <row r="33" spans="1:8" ht="30.6">
      <c r="A33" s="134"/>
      <c r="B33" s="92" t="s">
        <v>20</v>
      </c>
      <c r="C33" s="91" t="s">
        <v>19</v>
      </c>
      <c r="D33" s="90" t="s">
        <v>18</v>
      </c>
      <c r="E33" s="89" t="s">
        <v>17</v>
      </c>
      <c r="F33" s="89" t="s">
        <v>16</v>
      </c>
      <c r="G33" s="89" t="s">
        <v>27</v>
      </c>
      <c r="H33" s="89" t="s">
        <v>28</v>
      </c>
    </row>
    <row r="34" spans="1:8">
      <c r="A34" s="134"/>
      <c r="B34" s="84" t="s">
        <v>91</v>
      </c>
      <c r="C34" s="83"/>
      <c r="D34" s="80"/>
      <c r="E34" s="74"/>
      <c r="F34" s="73"/>
      <c r="G34" s="69"/>
      <c r="H34" s="69"/>
    </row>
    <row r="35" spans="1:8">
      <c r="A35" s="134" t="s">
        <v>145</v>
      </c>
      <c r="B35" s="72" t="s">
        <v>92</v>
      </c>
      <c r="C35" s="83">
        <v>5</v>
      </c>
      <c r="D35" s="80" t="s">
        <v>93</v>
      </c>
      <c r="E35" s="74">
        <v>5320</v>
      </c>
      <c r="F35" s="74">
        <v>3592</v>
      </c>
      <c r="G35" s="69">
        <f>C35*E35</f>
        <v>26600</v>
      </c>
      <c r="H35" s="69">
        <f>C35*F35</f>
        <v>17960</v>
      </c>
    </row>
    <row r="36" spans="1:8">
      <c r="A36" s="134" t="s">
        <v>146</v>
      </c>
      <c r="B36" s="72" t="s">
        <v>94</v>
      </c>
      <c r="C36" s="83">
        <v>5</v>
      </c>
      <c r="D36" s="80" t="s">
        <v>93</v>
      </c>
      <c r="E36" s="74">
        <v>5320</v>
      </c>
      <c r="F36" s="74">
        <v>3592</v>
      </c>
      <c r="G36" s="69">
        <f>C36*E36</f>
        <v>26600</v>
      </c>
      <c r="H36" s="69">
        <f>C36*F36</f>
        <v>17960</v>
      </c>
    </row>
    <row r="37" spans="1:8">
      <c r="A37" s="134" t="s">
        <v>147</v>
      </c>
      <c r="B37" s="72" t="s">
        <v>95</v>
      </c>
      <c r="C37" s="83">
        <v>5</v>
      </c>
      <c r="D37" s="80" t="s">
        <v>93</v>
      </c>
      <c r="E37" s="74">
        <v>5320</v>
      </c>
      <c r="F37" s="74">
        <v>3592</v>
      </c>
      <c r="G37" s="69">
        <f>C37*E37</f>
        <v>26600</v>
      </c>
      <c r="H37" s="69">
        <f>C37*F37</f>
        <v>17960</v>
      </c>
    </row>
    <row r="38" spans="1:8">
      <c r="A38" s="134" t="s">
        <v>148</v>
      </c>
      <c r="B38" s="140" t="s">
        <v>312</v>
      </c>
      <c r="C38" s="138">
        <v>1</v>
      </c>
      <c r="D38" s="139" t="s">
        <v>76</v>
      </c>
      <c r="E38" s="74">
        <v>28000</v>
      </c>
      <c r="F38" s="74">
        <v>14400</v>
      </c>
      <c r="G38" s="69">
        <f>C38*E38</f>
        <v>28000</v>
      </c>
      <c r="H38" s="69">
        <f>C38*F38</f>
        <v>14400</v>
      </c>
    </row>
    <row r="39" spans="1:8" ht="20.399999999999999">
      <c r="A39" s="134" t="s">
        <v>149</v>
      </c>
      <c r="B39" s="72" t="s">
        <v>237</v>
      </c>
      <c r="C39" s="83">
        <v>1</v>
      </c>
      <c r="D39" s="80" t="s">
        <v>93</v>
      </c>
      <c r="E39" s="74">
        <v>0</v>
      </c>
      <c r="F39" s="74">
        <v>105600</v>
      </c>
      <c r="G39" s="69">
        <f>C39*E39</f>
        <v>0</v>
      </c>
      <c r="H39" s="69">
        <f>C39*F39</f>
        <v>105600</v>
      </c>
    </row>
    <row r="40" spans="1:8" ht="20.399999999999999">
      <c r="A40" s="134" t="s">
        <v>150</v>
      </c>
      <c r="B40" s="72" t="s">
        <v>304</v>
      </c>
      <c r="C40" s="83">
        <v>2</v>
      </c>
      <c r="D40" s="80" t="s">
        <v>79</v>
      </c>
      <c r="E40" s="74">
        <v>0</v>
      </c>
      <c r="F40" s="74">
        <v>24960</v>
      </c>
      <c r="G40" s="69">
        <f t="shared" ref="G40" si="0">C40*E40</f>
        <v>0</v>
      </c>
      <c r="H40" s="69">
        <f t="shared" ref="H40" si="1">C40*F40</f>
        <v>49920</v>
      </c>
    </row>
    <row r="41" spans="1:8">
      <c r="A41" s="134"/>
      <c r="B41" s="72"/>
      <c r="C41" s="83"/>
      <c r="D41" s="80"/>
      <c r="E41" s="74"/>
      <c r="F41" s="73"/>
      <c r="G41" s="69"/>
      <c r="H41" s="69"/>
    </row>
    <row r="42" spans="1:8">
      <c r="A42" s="134"/>
      <c r="B42" s="78" t="s">
        <v>96</v>
      </c>
      <c r="C42" s="88"/>
      <c r="D42" s="87"/>
      <c r="E42" s="86"/>
      <c r="F42" s="86"/>
      <c r="G42" s="77">
        <f>SUM(G35:G41)</f>
        <v>107800</v>
      </c>
      <c r="H42" s="77">
        <f>SUM(H35:H41)</f>
        <v>223800</v>
      </c>
    </row>
    <row r="43" spans="1:8">
      <c r="A43" s="134"/>
      <c r="B43" s="85"/>
      <c r="C43" s="71"/>
      <c r="D43" s="79"/>
      <c r="E43" s="82"/>
      <c r="F43" s="82"/>
      <c r="G43" s="82"/>
      <c r="H43" s="82"/>
    </row>
    <row r="44" spans="1:8">
      <c r="A44" s="134"/>
      <c r="B44" s="76" t="s">
        <v>97</v>
      </c>
      <c r="C44" s="71"/>
      <c r="D44" s="79"/>
      <c r="E44" s="82"/>
      <c r="F44" s="70"/>
      <c r="G44" s="70"/>
      <c r="H44" s="70"/>
    </row>
    <row r="45" spans="1:8">
      <c r="A45" s="134" t="s">
        <v>151</v>
      </c>
      <c r="B45" s="72" t="s">
        <v>98</v>
      </c>
      <c r="C45" s="83">
        <v>30</v>
      </c>
      <c r="D45" s="80" t="s">
        <v>11</v>
      </c>
      <c r="E45" s="74">
        <v>0</v>
      </c>
      <c r="F45" s="74">
        <v>5200</v>
      </c>
      <c r="G45" s="69">
        <f>C45*E45</f>
        <v>0</v>
      </c>
      <c r="H45" s="69">
        <f t="shared" ref="H45:H50" si="2">C45*F45</f>
        <v>156000</v>
      </c>
    </row>
    <row r="46" spans="1:8">
      <c r="A46" s="134" t="s">
        <v>152</v>
      </c>
      <c r="B46" s="72" t="s">
        <v>99</v>
      </c>
      <c r="C46" s="83">
        <v>120</v>
      </c>
      <c r="D46" s="80" t="s">
        <v>8</v>
      </c>
      <c r="E46" s="74">
        <v>0</v>
      </c>
      <c r="F46" s="74">
        <v>10400</v>
      </c>
      <c r="G46" s="69">
        <f t="shared" ref="G46:G50" si="3">C46*E46</f>
        <v>0</v>
      </c>
      <c r="H46" s="69">
        <f t="shared" si="2"/>
        <v>1248000</v>
      </c>
    </row>
    <row r="47" spans="1:8">
      <c r="A47" s="134" t="s">
        <v>153</v>
      </c>
      <c r="B47" s="72" t="s">
        <v>100</v>
      </c>
      <c r="C47" s="83">
        <v>25</v>
      </c>
      <c r="D47" s="80" t="s">
        <v>9</v>
      </c>
      <c r="E47" s="74">
        <v>0</v>
      </c>
      <c r="F47" s="74">
        <v>8800</v>
      </c>
      <c r="G47" s="69">
        <f t="shared" si="3"/>
        <v>0</v>
      </c>
      <c r="H47" s="69">
        <f t="shared" si="2"/>
        <v>220000</v>
      </c>
    </row>
    <row r="48" spans="1:8">
      <c r="A48" s="134" t="s">
        <v>154</v>
      </c>
      <c r="B48" s="72" t="s">
        <v>238</v>
      </c>
      <c r="C48" s="83">
        <v>100</v>
      </c>
      <c r="D48" s="80" t="s">
        <v>8</v>
      </c>
      <c r="E48" s="74">
        <v>360</v>
      </c>
      <c r="F48" s="74">
        <v>200</v>
      </c>
      <c r="G48" s="69">
        <f t="shared" si="3"/>
        <v>36000</v>
      </c>
      <c r="H48" s="69">
        <f t="shared" si="2"/>
        <v>20000</v>
      </c>
    </row>
    <row r="49" spans="1:8">
      <c r="A49" s="134" t="s">
        <v>155</v>
      </c>
      <c r="B49" s="72" t="s">
        <v>239</v>
      </c>
      <c r="C49" s="83">
        <v>10</v>
      </c>
      <c r="D49" s="80" t="s">
        <v>11</v>
      </c>
      <c r="E49" s="74">
        <v>520</v>
      </c>
      <c r="F49" s="74">
        <v>600</v>
      </c>
      <c r="G49" s="69">
        <f t="shared" si="3"/>
        <v>5200</v>
      </c>
      <c r="H49" s="69">
        <f t="shared" si="2"/>
        <v>6000</v>
      </c>
    </row>
    <row r="50" spans="1:8" ht="20.399999999999999">
      <c r="A50" s="134" t="s">
        <v>156</v>
      </c>
      <c r="B50" s="72" t="s">
        <v>303</v>
      </c>
      <c r="C50" s="83">
        <v>8</v>
      </c>
      <c r="D50" s="80" t="s">
        <v>79</v>
      </c>
      <c r="E50" s="74">
        <v>0</v>
      </c>
      <c r="F50" s="74">
        <v>24960</v>
      </c>
      <c r="G50" s="69">
        <f t="shared" si="3"/>
        <v>0</v>
      </c>
      <c r="H50" s="69">
        <f t="shared" si="2"/>
        <v>199680</v>
      </c>
    </row>
    <row r="51" spans="1:8">
      <c r="A51" s="134"/>
      <c r="B51" s="81"/>
      <c r="C51" s="100"/>
      <c r="D51" s="101"/>
      <c r="E51" s="102"/>
      <c r="F51" s="102"/>
      <c r="G51" s="103"/>
      <c r="H51" s="103"/>
    </row>
    <row r="52" spans="1:8">
      <c r="A52" s="134"/>
      <c r="B52" s="78" t="s">
        <v>101</v>
      </c>
      <c r="C52" s="88"/>
      <c r="D52" s="87"/>
      <c r="E52" s="86"/>
      <c r="F52" s="86"/>
      <c r="G52" s="77">
        <f>SUM(G45:G51)</f>
        <v>41200</v>
      </c>
      <c r="H52" s="77">
        <f>SUM(H45:H51)</f>
        <v>1849680</v>
      </c>
    </row>
    <row r="53" spans="1:8">
      <c r="A53" s="134"/>
      <c r="B53" s="81"/>
      <c r="C53" s="100"/>
      <c r="D53" s="101"/>
      <c r="E53" s="102"/>
      <c r="F53" s="102"/>
      <c r="G53" s="103"/>
      <c r="H53" s="103"/>
    </row>
    <row r="54" spans="1:8">
      <c r="A54" s="134"/>
      <c r="B54" s="76" t="s">
        <v>102</v>
      </c>
      <c r="C54" s="100"/>
      <c r="D54" s="101"/>
      <c r="E54" s="102"/>
      <c r="F54" s="102"/>
      <c r="G54" s="103"/>
      <c r="H54" s="103"/>
    </row>
    <row r="55" spans="1:8" ht="20.399999999999999">
      <c r="A55" s="134" t="s">
        <v>157</v>
      </c>
      <c r="B55" s="72" t="s">
        <v>103</v>
      </c>
      <c r="C55" s="83">
        <v>3</v>
      </c>
      <c r="D55" s="80" t="s">
        <v>9</v>
      </c>
      <c r="E55" s="74">
        <v>0</v>
      </c>
      <c r="F55" s="74">
        <v>22880</v>
      </c>
      <c r="G55" s="69">
        <f t="shared" ref="G55:G60" si="4">C55*E55</f>
        <v>0</v>
      </c>
      <c r="H55" s="69">
        <f>C55*F55</f>
        <v>68640</v>
      </c>
    </row>
    <row r="56" spans="1:8" ht="20.399999999999999">
      <c r="A56" s="134" t="s">
        <v>158</v>
      </c>
      <c r="B56" s="72" t="s">
        <v>104</v>
      </c>
      <c r="C56" s="83">
        <v>6</v>
      </c>
      <c r="D56" s="80" t="s">
        <v>9</v>
      </c>
      <c r="E56" s="74">
        <v>0</v>
      </c>
      <c r="F56" s="74">
        <v>41680</v>
      </c>
      <c r="G56" s="69">
        <f t="shared" si="4"/>
        <v>0</v>
      </c>
      <c r="H56" s="69">
        <f>C56*F56</f>
        <v>250080</v>
      </c>
    </row>
    <row r="57" spans="1:8" ht="20.399999999999999">
      <c r="A57" s="134" t="s">
        <v>159</v>
      </c>
      <c r="B57" s="72" t="s">
        <v>105</v>
      </c>
      <c r="C57" s="83">
        <v>3</v>
      </c>
      <c r="D57" s="80" t="s">
        <v>9</v>
      </c>
      <c r="E57" s="74">
        <v>0</v>
      </c>
      <c r="F57" s="74">
        <v>22880</v>
      </c>
      <c r="G57" s="69">
        <f t="shared" si="4"/>
        <v>0</v>
      </c>
      <c r="H57" s="69">
        <f t="shared" ref="H57:H60" si="5">C57*F57</f>
        <v>68640</v>
      </c>
    </row>
    <row r="58" spans="1:8" ht="20.399999999999999">
      <c r="A58" s="134" t="s">
        <v>160</v>
      </c>
      <c r="B58" s="72" t="s">
        <v>106</v>
      </c>
      <c r="C58" s="83">
        <v>6</v>
      </c>
      <c r="D58" s="80" t="s">
        <v>9</v>
      </c>
      <c r="E58" s="74">
        <v>0</v>
      </c>
      <c r="F58" s="74">
        <v>28480</v>
      </c>
      <c r="G58" s="69">
        <f t="shared" si="4"/>
        <v>0</v>
      </c>
      <c r="H58" s="69">
        <f t="shared" si="5"/>
        <v>170880</v>
      </c>
    </row>
    <row r="59" spans="1:8" ht="20.399999999999999">
      <c r="A59" s="134" t="s">
        <v>161</v>
      </c>
      <c r="B59" s="72" t="s">
        <v>107</v>
      </c>
      <c r="C59" s="83">
        <v>6</v>
      </c>
      <c r="D59" s="80" t="s">
        <v>9</v>
      </c>
      <c r="E59" s="74">
        <v>0</v>
      </c>
      <c r="F59" s="74">
        <v>41680</v>
      </c>
      <c r="G59" s="69">
        <f t="shared" si="4"/>
        <v>0</v>
      </c>
      <c r="H59" s="69">
        <f t="shared" si="5"/>
        <v>250080</v>
      </c>
    </row>
    <row r="60" spans="1:8" ht="20.399999999999999">
      <c r="A60" s="134" t="s">
        <v>162</v>
      </c>
      <c r="B60" s="72" t="s">
        <v>302</v>
      </c>
      <c r="C60" s="83">
        <v>2</v>
      </c>
      <c r="D60" s="80" t="s">
        <v>79</v>
      </c>
      <c r="E60" s="74">
        <v>0</v>
      </c>
      <c r="F60" s="74">
        <v>36000</v>
      </c>
      <c r="G60" s="69">
        <f t="shared" si="4"/>
        <v>0</v>
      </c>
      <c r="H60" s="69">
        <f t="shared" si="5"/>
        <v>72000</v>
      </c>
    </row>
    <row r="61" spans="1:8">
      <c r="A61" s="134"/>
      <c r="B61" s="81"/>
      <c r="C61" s="100"/>
      <c r="D61" s="101"/>
      <c r="E61" s="102"/>
      <c r="F61" s="102"/>
      <c r="G61" s="103"/>
      <c r="H61" s="103"/>
    </row>
    <row r="62" spans="1:8">
      <c r="A62" s="134"/>
      <c r="B62" s="78" t="s">
        <v>89</v>
      </c>
      <c r="C62" s="88"/>
      <c r="D62" s="87"/>
      <c r="E62" s="86"/>
      <c r="F62" s="86"/>
      <c r="G62" s="77">
        <f>SUM(G54:G61)</f>
        <v>0</v>
      </c>
      <c r="H62" s="77">
        <f>SUM(H54:H61)</f>
        <v>880320</v>
      </c>
    </row>
    <row r="63" spans="1:8">
      <c r="A63" s="134"/>
      <c r="B63" s="122"/>
      <c r="C63" s="123"/>
      <c r="D63" s="124"/>
      <c r="E63" s="125"/>
      <c r="F63" s="125"/>
      <c r="G63" s="126"/>
      <c r="H63" s="126"/>
    </row>
    <row r="64" spans="1:8">
      <c r="A64" s="134"/>
      <c r="B64" s="76" t="s">
        <v>108</v>
      </c>
      <c r="C64" s="100"/>
      <c r="D64" s="101"/>
      <c r="E64" s="102"/>
      <c r="F64" s="102"/>
      <c r="G64" s="103"/>
      <c r="H64" s="103"/>
    </row>
    <row r="65" spans="1:8">
      <c r="A65" s="134" t="s">
        <v>163</v>
      </c>
      <c r="B65" s="72" t="s">
        <v>109</v>
      </c>
      <c r="C65" s="83">
        <v>40</v>
      </c>
      <c r="D65" s="80" t="s">
        <v>11</v>
      </c>
      <c r="E65" s="74">
        <v>0</v>
      </c>
      <c r="F65" s="74">
        <v>6280</v>
      </c>
      <c r="G65" s="69">
        <f t="shared" ref="G65:G68" si="6">C65*E65</f>
        <v>0</v>
      </c>
      <c r="H65" s="69">
        <f t="shared" ref="H65:H68" si="7">C65*F65</f>
        <v>251200</v>
      </c>
    </row>
    <row r="66" spans="1:8">
      <c r="A66" s="134" t="s">
        <v>164</v>
      </c>
      <c r="B66" s="81" t="s">
        <v>110</v>
      </c>
      <c r="C66" s="113">
        <v>10</v>
      </c>
      <c r="D66" s="80" t="s">
        <v>11</v>
      </c>
      <c r="E66" s="74">
        <v>0</v>
      </c>
      <c r="F66" s="74">
        <v>3600</v>
      </c>
      <c r="G66" s="69">
        <f t="shared" si="6"/>
        <v>0</v>
      </c>
      <c r="H66" s="69">
        <f t="shared" si="7"/>
        <v>36000</v>
      </c>
    </row>
    <row r="67" spans="1:8" ht="20.399999999999999">
      <c r="A67" s="134" t="s">
        <v>165</v>
      </c>
      <c r="B67" s="81" t="s">
        <v>111</v>
      </c>
      <c r="C67" s="113">
        <v>30</v>
      </c>
      <c r="D67" s="80" t="s">
        <v>11</v>
      </c>
      <c r="E67" s="74">
        <v>0</v>
      </c>
      <c r="F67" s="74">
        <v>11600</v>
      </c>
      <c r="G67" s="69">
        <f t="shared" si="6"/>
        <v>0</v>
      </c>
      <c r="H67" s="69">
        <f t="shared" si="7"/>
        <v>348000</v>
      </c>
    </row>
    <row r="68" spans="1:8" ht="20.399999999999999">
      <c r="A68" s="134" t="s">
        <v>166</v>
      </c>
      <c r="B68" s="72" t="s">
        <v>305</v>
      </c>
      <c r="C68" s="83">
        <v>2</v>
      </c>
      <c r="D68" s="80" t="s">
        <v>79</v>
      </c>
      <c r="E68" s="74">
        <v>0</v>
      </c>
      <c r="F68" s="74">
        <v>24960</v>
      </c>
      <c r="G68" s="69">
        <f t="shared" si="6"/>
        <v>0</v>
      </c>
      <c r="H68" s="69">
        <f t="shared" si="7"/>
        <v>49920</v>
      </c>
    </row>
    <row r="69" spans="1:8">
      <c r="A69" s="134"/>
      <c r="B69" s="81"/>
      <c r="C69" s="100"/>
      <c r="D69" s="101"/>
      <c r="E69" s="102"/>
      <c r="F69" s="102"/>
      <c r="G69" s="103"/>
      <c r="H69" s="103"/>
    </row>
    <row r="70" spans="1:8" ht="10.8" thickBot="1">
      <c r="A70" s="134"/>
      <c r="B70" s="115" t="s">
        <v>90</v>
      </c>
      <c r="C70" s="116"/>
      <c r="D70" s="117"/>
      <c r="E70" s="118"/>
      <c r="F70" s="118"/>
      <c r="G70" s="119">
        <f>SUM(G64:G69)</f>
        <v>0</v>
      </c>
      <c r="H70" s="119">
        <f>SUM(H64:H69)</f>
        <v>685120</v>
      </c>
    </row>
    <row r="71" spans="1:8">
      <c r="A71" s="134"/>
      <c r="B71" s="68" t="s">
        <v>7</v>
      </c>
      <c r="C71" s="67"/>
      <c r="D71" s="67"/>
      <c r="E71" s="67"/>
      <c r="F71" s="66"/>
      <c r="G71" s="65">
        <f>SUM(G70,G52,G62,G42)</f>
        <v>149000</v>
      </c>
      <c r="H71" s="65">
        <f>SUM(H70,H52,H62,H42)</f>
        <v>3638920</v>
      </c>
    </row>
    <row r="72" spans="1:8">
      <c r="A72" s="134"/>
      <c r="B72" s="64" t="s">
        <v>6</v>
      </c>
      <c r="C72" s="63"/>
      <c r="D72" s="63"/>
      <c r="E72" s="62"/>
      <c r="F72" s="61"/>
      <c r="G72" s="61"/>
      <c r="H72" s="98">
        <f>SUM(G71:H71)*0.27</f>
        <v>1022738.4</v>
      </c>
    </row>
    <row r="73" spans="1:8">
      <c r="A73" s="134"/>
      <c r="B73" s="60" t="s">
        <v>5</v>
      </c>
      <c r="C73" s="59"/>
      <c r="D73" s="59"/>
      <c r="E73" s="58"/>
      <c r="F73" s="58"/>
      <c r="G73" s="58"/>
      <c r="H73" s="99">
        <f>SUM(G71:H72)</f>
        <v>4810658.4000000004</v>
      </c>
    </row>
    <row r="74" spans="1:8">
      <c r="A74" s="134"/>
    </row>
    <row r="75" spans="1:8">
      <c r="A75" s="134"/>
    </row>
    <row r="76" spans="1:8">
      <c r="A76" s="134"/>
      <c r="B76" s="8" t="s">
        <v>82</v>
      </c>
    </row>
    <row r="77" spans="1:8">
      <c r="A77" s="134"/>
    </row>
  </sheetData>
  <mergeCells count="3">
    <mergeCell ref="A1:B1"/>
    <mergeCell ref="A2:B2"/>
    <mergeCell ref="A27:B27"/>
  </mergeCells>
  <phoneticPr fontId="31" type="noConversion"/>
  <pageMargins left="0.59055118110236227" right="0.39370078740157483" top="0.59055118110236227" bottom="0.59055118110236227" header="0" footer="0"/>
  <pageSetup paperSize="9" scale="75" orientation="portrait" r:id="rId1"/>
  <rowBreaks count="1" manualBreakCount="1">
    <brk id="2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f03d144-47c6-4a9d-9efc-4a3e00d71078" xsi:nil="true"/>
    <lcf76f155ced4ddcb4097134ff3c332f xmlns="bd11ce06-3835-49ea-a30b-8c963f90de9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C23007EC5BD87D409E12A76F132A337A" ma:contentTypeVersion="14" ma:contentTypeDescription="Új dokumentum létrehozása." ma:contentTypeScope="" ma:versionID="6c90142e78dcd627c66bbc970d962149">
  <xsd:schema xmlns:xsd="http://www.w3.org/2001/XMLSchema" xmlns:xs="http://www.w3.org/2001/XMLSchema" xmlns:p="http://schemas.microsoft.com/office/2006/metadata/properties" xmlns:ns2="bd11ce06-3835-49ea-a30b-8c963f90de90" xmlns:ns3="2f03d144-47c6-4a9d-9efc-4a3e00d71078" targetNamespace="http://schemas.microsoft.com/office/2006/metadata/properties" ma:root="true" ma:fieldsID="655015a6b279cd590d7f3ade1ff499ab" ns2:_="" ns3:_="">
    <xsd:import namespace="bd11ce06-3835-49ea-a30b-8c963f90de90"/>
    <xsd:import namespace="2f03d144-47c6-4a9d-9efc-4a3e00d71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11ce06-3835-49ea-a30b-8c963f90de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Képcímkék" ma:readOnly="false" ma:fieldId="{5cf76f15-5ced-4ddc-b409-7134ff3c332f}" ma:taxonomyMulti="true" ma:sspId="19dd3051-285d-465e-9792-eedd52d1b5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03d144-47c6-4a9d-9efc-4a3e00d71078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3cd653a-1ac5-41ab-9bf2-1fd480a9250d}" ma:internalName="TaxCatchAll" ma:showField="CatchAllData" ma:web="2f03d144-47c6-4a9d-9efc-4a3e00d710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A09DA8-20B1-41A6-BE2D-828658897C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00664A-8E29-4A13-9FE0-8F3977ED4AF7}">
  <ds:schemaRefs>
    <ds:schemaRef ds:uri="http://schemas.microsoft.com/office/2006/metadata/properties"/>
    <ds:schemaRef ds:uri="http://schemas.microsoft.com/office/infopath/2007/PartnerControls"/>
    <ds:schemaRef ds:uri="2f03d144-47c6-4a9d-9efc-4a3e00d71078"/>
    <ds:schemaRef ds:uri="bd11ce06-3835-49ea-a30b-8c963f90de90"/>
  </ds:schemaRefs>
</ds:datastoreItem>
</file>

<file path=customXml/itemProps3.xml><?xml version="1.0" encoding="utf-8"?>
<ds:datastoreItem xmlns:ds="http://schemas.openxmlformats.org/officeDocument/2006/customXml" ds:itemID="{71ADAB6E-7A95-4DBD-848C-8020217649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11ce06-3835-49ea-a30b-8c963f90de90"/>
    <ds:schemaRef ds:uri="2f03d144-47c6-4a9d-9efc-4a3e00d71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3</vt:i4>
      </vt:variant>
    </vt:vector>
  </HeadingPairs>
  <TitlesOfParts>
    <vt:vector size="7" baseType="lpstr">
      <vt:lpstr>FŐÖSSSZ</vt:lpstr>
      <vt:lpstr>01_Almassy_Kornyezetrend</vt:lpstr>
      <vt:lpstr>01_Almassy_Utas</vt:lpstr>
      <vt:lpstr>01_Almassy_Favedelem</vt:lpstr>
      <vt:lpstr>'01_Almassy_Favedelem'!Print_Titles</vt:lpstr>
      <vt:lpstr>'01_Almassy_Kornyezetrend'!Print_Titles</vt:lpstr>
      <vt:lpstr>'01_Almassy_Utas'!Print_Titles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</dc:creator>
  <cp:lastModifiedBy>Park Zen4</cp:lastModifiedBy>
  <cp:lastPrinted>2023-07-12T11:16:09Z</cp:lastPrinted>
  <dcterms:created xsi:type="dcterms:W3CDTF">2022-07-18T07:54:14Z</dcterms:created>
  <dcterms:modified xsi:type="dcterms:W3CDTF">2024-05-28T07:41:11Z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0x010100C23007EC5BD87D409E12A76F132A337A</vt:lpwstr>
  </property>
  <property fmtid="{D5CDD505-2E9C-101B-9397-08002B2CF9AE}" pid="3" name="MediaServiceImageTags">
    <vt:lpwstr/>
  </property>
</Properties>
</file>